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4 XA VIET LAM\1 GIAI ĐOẠN 2025-2030\1 Hướng dẫn các Chương trình\12 NGÂN SÁCH\12 Giao dự toán hàng năm\2 Năm 2026\Dự toán 2026 trình TTr, BTV, HĐND\"/>
    </mc:Choice>
  </mc:AlternateContent>
  <bookViews>
    <workbookView xWindow="7070" yWindow="350" windowWidth="21630" windowHeight="14030" firstSheet="1" activeTab="5"/>
  </bookViews>
  <sheets>
    <sheet name="Kangatang" sheetId="13" state="veryHidden" r:id="rId1"/>
    <sheet name="103" sheetId="8" r:id="rId2"/>
    <sheet name="104" sheetId="9" r:id="rId3"/>
    <sheet name="105" sheetId="10" r:id="rId4"/>
    <sheet name="106" sheetId="11" r:id="rId5"/>
    <sheet name="107" sheetId="12" r:id="rId6"/>
  </sheets>
  <externalReferences>
    <externalReference r:id="rId7"/>
    <externalReference r:id="rId8"/>
  </externalReferences>
  <definedNames>
    <definedName name="_xlnm.Print_Area" localSheetId="1">'103'!$A$1:$D$13</definedName>
    <definedName name="_xlnm.Print_Area" localSheetId="4">'106'!$A$1:$K$24</definedName>
    <definedName name="_xlnm.Print_Area" localSheetId="5">'107'!$A$1:$H$22</definedName>
    <definedName name="_xlnm.Print_Titles" localSheetId="3">'105'!$5:$6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D8" i="12"/>
  <c r="G14" i="12"/>
  <c r="C14" i="12"/>
  <c r="D14" i="12"/>
  <c r="E21" i="12"/>
  <c r="E20" i="12"/>
  <c r="E19" i="12"/>
  <c r="E14" i="12" s="1"/>
  <c r="E8" i="12" s="1"/>
  <c r="E18" i="12"/>
  <c r="E17" i="12"/>
  <c r="E16" i="12"/>
  <c r="E15" i="12"/>
  <c r="H16" i="12"/>
  <c r="H17" i="12"/>
  <c r="H18" i="12"/>
  <c r="H19" i="12"/>
  <c r="H20" i="12"/>
  <c r="H21" i="12"/>
  <c r="H15" i="12"/>
  <c r="H14" i="12" s="1"/>
  <c r="C8" i="10" l="1"/>
  <c r="C9" i="10"/>
  <c r="D8" i="10"/>
  <c r="E8" i="10"/>
  <c r="F8" i="10"/>
  <c r="C29" i="10"/>
  <c r="C10" i="10"/>
  <c r="C11" i="10"/>
  <c r="C30" i="10"/>
  <c r="C28" i="10"/>
  <c r="C25" i="10"/>
  <c r="C24" i="10"/>
  <c r="C22" i="10"/>
  <c r="C21" i="10"/>
  <c r="C20" i="10"/>
  <c r="C19" i="10"/>
  <c r="C16" i="10"/>
  <c r="C15" i="10"/>
  <c r="E13" i="10"/>
  <c r="C13" i="10"/>
  <c r="C12" i="10"/>
  <c r="E10" i="10"/>
  <c r="D44" i="9"/>
  <c r="D43" i="9"/>
  <c r="C9" i="9"/>
  <c r="C40" i="9"/>
  <c r="D39" i="9"/>
  <c r="C38" i="9"/>
  <c r="D29" i="9"/>
  <c r="D27" i="9"/>
  <c r="C27" i="9"/>
  <c r="D26" i="9"/>
  <c r="C26" i="9"/>
  <c r="D25" i="9"/>
  <c r="C25" i="9"/>
  <c r="D24" i="9"/>
  <c r="C23" i="9"/>
  <c r="D22" i="9"/>
  <c r="C22" i="9"/>
  <c r="D21" i="9"/>
  <c r="C21" i="9"/>
  <c r="D19" i="9"/>
  <c r="D18" i="9"/>
  <c r="C18" i="9"/>
  <c r="D17" i="9"/>
  <c r="C17" i="9"/>
  <c r="D16" i="9"/>
  <c r="C16" i="9"/>
  <c r="D15" i="9"/>
  <c r="C15" i="9"/>
  <c r="D14" i="9"/>
  <c r="C14" i="9"/>
  <c r="D13" i="9"/>
  <c r="F14" i="12" l="1"/>
  <c r="F8" i="12" s="1"/>
  <c r="J16" i="11"/>
  <c r="J17" i="11"/>
  <c r="H20" i="10" l="1"/>
  <c r="H22" i="10"/>
  <c r="F22" i="10" s="1"/>
  <c r="H13" i="10"/>
  <c r="F13" i="10"/>
  <c r="H27" i="10"/>
  <c r="G27" i="10"/>
  <c r="F27" i="10" s="1"/>
  <c r="H25" i="10"/>
  <c r="F25" i="10" s="1"/>
  <c r="H24" i="10"/>
  <c r="F24" i="10" s="1"/>
  <c r="H23" i="10"/>
  <c r="F23" i="10" s="1"/>
  <c r="E30" i="9"/>
  <c r="F30" i="9" s="1"/>
  <c r="E31" i="9"/>
  <c r="F31" i="9" s="1"/>
  <c r="E19" i="9"/>
  <c r="F19" i="9" s="1"/>
  <c r="E13" i="9"/>
  <c r="F13" i="9" s="1"/>
  <c r="G20" i="10" l="1"/>
  <c r="F20" i="10" s="1"/>
  <c r="E44" i="9"/>
  <c r="F44" i="9" s="1"/>
  <c r="E43" i="9"/>
  <c r="F43" i="9" s="1"/>
  <c r="E29" i="9"/>
  <c r="F29" i="9" s="1"/>
  <c r="E24" i="9"/>
  <c r="F24" i="9" s="1"/>
  <c r="E23" i="9"/>
  <c r="F23" i="9" s="1"/>
  <c r="D7" i="8"/>
  <c r="D10" i="8"/>
  <c r="D9" i="8"/>
  <c r="D8" i="8"/>
  <c r="B8" i="8"/>
  <c r="B7" i="8"/>
  <c r="B11" i="8"/>
  <c r="B10" i="8"/>
  <c r="B9" i="8" l="1"/>
  <c r="K16" i="11"/>
  <c r="I16" i="11"/>
  <c r="H16" i="11"/>
  <c r="G16" i="11"/>
  <c r="F16" i="11"/>
  <c r="E16" i="11"/>
  <c r="D16" i="11"/>
  <c r="C16" i="11"/>
  <c r="K13" i="11"/>
  <c r="I13" i="11"/>
  <c r="H13" i="11"/>
  <c r="G13" i="11"/>
  <c r="F13" i="11"/>
  <c r="E13" i="11"/>
  <c r="D13" i="11"/>
  <c r="C13" i="11"/>
  <c r="C10" i="11"/>
  <c r="D10" i="11"/>
  <c r="E10" i="11"/>
  <c r="F10" i="11"/>
  <c r="G10" i="11"/>
  <c r="H10" i="11"/>
  <c r="I10" i="11"/>
  <c r="K10" i="11"/>
  <c r="G25" i="10"/>
  <c r="G26" i="10"/>
  <c r="H26" i="10"/>
  <c r="F28" i="10"/>
  <c r="G28" i="10"/>
  <c r="H28" i="10"/>
  <c r="F29" i="10"/>
  <c r="G29" i="10"/>
  <c r="H29" i="10"/>
  <c r="F30" i="10"/>
  <c r="G30" i="10"/>
  <c r="H30" i="10"/>
  <c r="G24" i="10"/>
  <c r="G12" i="10"/>
  <c r="G13" i="10"/>
  <c r="G14" i="10"/>
  <c r="G15" i="10"/>
  <c r="G16" i="10"/>
  <c r="G17" i="10"/>
  <c r="H17" i="10"/>
  <c r="F17" i="10" s="1"/>
  <c r="G18" i="10"/>
  <c r="H18" i="10"/>
  <c r="F18" i="10" s="1"/>
  <c r="G19" i="10"/>
  <c r="G21" i="10"/>
  <c r="G22" i="10"/>
  <c r="G23" i="10"/>
  <c r="G11" i="10"/>
  <c r="G10" i="10" s="1"/>
  <c r="D42" i="9"/>
  <c r="E41" i="9"/>
  <c r="F41" i="9"/>
  <c r="E40" i="9"/>
  <c r="F40" i="9"/>
  <c r="E14" i="9"/>
  <c r="F14" i="9"/>
  <c r="E15" i="9"/>
  <c r="F15" i="9"/>
  <c r="E16" i="9"/>
  <c r="F16" i="9"/>
  <c r="E17" i="9"/>
  <c r="F17" i="9"/>
  <c r="E18" i="9"/>
  <c r="F18" i="9"/>
  <c r="E20" i="9"/>
  <c r="F20" i="9"/>
  <c r="E21" i="9"/>
  <c r="F21" i="9"/>
  <c r="E22" i="9"/>
  <c r="F22" i="9"/>
  <c r="E25" i="9"/>
  <c r="F25" i="9"/>
  <c r="E26" i="9"/>
  <c r="F26" i="9"/>
  <c r="E27" i="9"/>
  <c r="F27" i="9"/>
  <c r="F28" i="9"/>
  <c r="E32" i="9"/>
  <c r="F32" i="9"/>
  <c r="E33" i="9"/>
  <c r="F33" i="9"/>
  <c r="E34" i="9"/>
  <c r="F34" i="9"/>
  <c r="E35" i="9"/>
  <c r="F35" i="9"/>
  <c r="E36" i="9"/>
  <c r="F36" i="9"/>
  <c r="E37" i="9"/>
  <c r="F37" i="9"/>
  <c r="E38" i="9"/>
  <c r="F38" i="9"/>
  <c r="D12" i="8"/>
  <c r="D11" i="8"/>
  <c r="E9" i="9" l="1"/>
  <c r="E9" i="10"/>
  <c r="G8" i="10"/>
  <c r="C42" i="9"/>
  <c r="D9" i="9"/>
  <c r="D8" i="9" s="1"/>
  <c r="C8" i="9" l="1"/>
  <c r="G9" i="10" l="1"/>
  <c r="B13" i="8"/>
  <c r="B12" i="8"/>
  <c r="B6" i="8" s="1"/>
  <c r="E6" i="8" s="1"/>
  <c r="F9" i="9" l="1"/>
  <c r="E42" i="9"/>
  <c r="E8" i="9" s="1"/>
  <c r="I7" i="9" s="1"/>
  <c r="D6" i="8"/>
  <c r="F42" i="9"/>
  <c r="F8" i="9" l="1"/>
  <c r="H8" i="12"/>
  <c r="G8" i="12"/>
  <c r="H15" i="10" l="1"/>
  <c r="F15" i="10" s="1"/>
  <c r="H11" i="10"/>
  <c r="H14" i="10"/>
  <c r="F14" i="10" s="1"/>
  <c r="H16" i="10"/>
  <c r="F16" i="10" s="1"/>
  <c r="H19" i="10"/>
  <c r="F19" i="10" s="1"/>
  <c r="H12" i="10"/>
  <c r="F12" i="10" s="1"/>
  <c r="H21" i="10"/>
  <c r="F21" i="10" s="1"/>
  <c r="H10" i="10" l="1"/>
  <c r="F10" i="10" s="1"/>
  <c r="F11" i="10"/>
  <c r="L8" i="10" s="1"/>
  <c r="H8" i="10"/>
  <c r="H9" i="10"/>
  <c r="F9" i="10" l="1"/>
</calcChain>
</file>

<file path=xl/sharedStrings.xml><?xml version="1.0" encoding="utf-8"?>
<sst xmlns="http://schemas.openxmlformats.org/spreadsheetml/2006/main" count="217" uniqueCount="160">
  <si>
    <t>(Dự toán trình Hội đồng nhân dân)</t>
  </si>
  <si>
    <t>STT</t>
  </si>
  <si>
    <t>NỘI DUNG</t>
  </si>
  <si>
    <t>A</t>
  </si>
  <si>
    <t>B</t>
  </si>
  <si>
    <t>I</t>
  </si>
  <si>
    <t>II</t>
  </si>
  <si>
    <t>III</t>
  </si>
  <si>
    <t>IV</t>
  </si>
  <si>
    <t>V</t>
  </si>
  <si>
    <t>-</t>
  </si>
  <si>
    <t>SO SÁNH (%)</t>
  </si>
  <si>
    <t>5=3/1</t>
  </si>
  <si>
    <t>6=4/2</t>
  </si>
  <si>
    <t>VI</t>
  </si>
  <si>
    <t>DỰ TOÁN</t>
  </si>
  <si>
    <t>Chi bảo vệ môi trường</t>
  </si>
  <si>
    <t>Chi các hoạt động kinh tế</t>
  </si>
  <si>
    <t>TỔNG SỐ</t>
  </si>
  <si>
    <t>…</t>
  </si>
  <si>
    <t>Tổng số</t>
  </si>
  <si>
    <t>Thời gian khởi công - hoàn thành</t>
  </si>
  <si>
    <t>Chia theo nguồn vốn</t>
  </si>
  <si>
    <t>7=4/1</t>
  </si>
  <si>
    <t>8=5/2</t>
  </si>
  <si>
    <t>9=6/3</t>
  </si>
  <si>
    <t>Thu bổ sung từ ngân sách cấp trên</t>
  </si>
  <si>
    <t>Biểu số 103/CK TC-NSNN</t>
  </si>
  <si>
    <t>NỘI DUNG CHI</t>
  </si>
  <si>
    <t>TỔNG SỐ THU</t>
  </si>
  <si>
    <t>TỔNG SỐ CHI</t>
  </si>
  <si>
    <t>I. Các khoản thu xã hưởng 100%</t>
  </si>
  <si>
    <t>I. Chi đầu tư phát triển</t>
  </si>
  <si>
    <t>II. Chi thường xuyên</t>
  </si>
  <si>
    <t xml:space="preserve">III. Thu bổ sung </t>
  </si>
  <si>
    <t>III. Dự phòng</t>
  </si>
  <si>
    <t>- Bổ sung cân đối</t>
  </si>
  <si>
    <t>- Bổ sung có mục tiêu</t>
  </si>
  <si>
    <t xml:space="preserve">IV. Thu chuyển nguồn </t>
  </si>
  <si>
    <t>Ghi chú: (1) Bao gồm 4 khoản thu từ thuế, lệ phí luật NSNN quy định cho ngân sách xã hưởng và những khoản thu ngân sách địa phương được hưởng có phân chia theo tỷ lệ phần trăm (%) cho xã</t>
  </si>
  <si>
    <t>Biểu số 104/CK TC-NSNN</t>
  </si>
  <si>
    <t>THU NSNN</t>
  </si>
  <si>
    <t>THU NSX</t>
  </si>
  <si>
    <t>TỔNG THU</t>
  </si>
  <si>
    <t>Thu chuyển nguồn</t>
  </si>
  <si>
    <t>Thu kết dư ngân sách năm trước</t>
  </si>
  <si>
    <t>- Thu bổ sung cân đối</t>
  </si>
  <si>
    <t>- Thu bổ sung có mục tiêu</t>
  </si>
  <si>
    <t>ĐẦU TƯ PHÁT TRIỂN</t>
  </si>
  <si>
    <t>THƯỜNG XUYÊN</t>
  </si>
  <si>
    <t>TỔNG CHI</t>
  </si>
  <si>
    <t>Chi giáo dục</t>
  </si>
  <si>
    <t>Chi ứng dụng, chuyển giao công nghệ</t>
  </si>
  <si>
    <t>Chi y tế</t>
  </si>
  <si>
    <t>Chi văn hóa, thông tin</t>
  </si>
  <si>
    <t>Chi phát thanh, truyền thanh</t>
  </si>
  <si>
    <t>Biểu số 106/CK TC-NSNN</t>
  </si>
  <si>
    <t>Tên công trình</t>
  </si>
  <si>
    <t>Tổng dự toán được duyệt</t>
  </si>
  <si>
    <t>Trong đó thanh toán khối lượng năm trước</t>
  </si>
  <si>
    <t>Nguồn cân đối ngân sách</t>
  </si>
  <si>
    <t>Nguồn đóng góp</t>
  </si>
  <si>
    <t>1. Công trình chuyển tiếp</t>
  </si>
  <si>
    <t>Trong đó: hoàn thành trong năm</t>
  </si>
  <si>
    <t>2. Công trình khởi công mới</t>
  </si>
  <si>
    <t xml:space="preserve">Ghi chú: (1) Theo phân cấp của tỉnh </t>
  </si>
  <si>
    <t>Biểu số 107/CK TC-NSNN</t>
  </si>
  <si>
    <t>THU</t>
  </si>
  <si>
    <t>CHI</t>
  </si>
  <si>
    <t>CHÊNH LỆCH (+) (-)</t>
  </si>
  <si>
    <t>- …</t>
  </si>
  <si>
    <t>Ghi chú: Chênh lệch (+) thu lớn hơn chi</t>
  </si>
  <si>
    <t>Chênh lệch (-) thu nhỏ hơn chi</t>
  </si>
  <si>
    <r>
      <t xml:space="preserve">II. Các khoản thu phân chia theo tỷ lệ </t>
    </r>
    <r>
      <rPr>
        <b/>
        <vertAlign val="superscript"/>
        <sz val="11"/>
        <rFont val="Times New Roman"/>
        <family val="1"/>
      </rPr>
      <t>(1)</t>
    </r>
  </si>
  <si>
    <t>So Sánh (%)</t>
  </si>
  <si>
    <t>Biểu số 105/CKTC-NSNN</t>
  </si>
  <si>
    <t>DỰ TOÁN NĂM 2025</t>
  </si>
  <si>
    <t>V. Thu kết dư</t>
  </si>
  <si>
    <t>IV. Chi từ nguồn thu chuyển nguồn</t>
  </si>
  <si>
    <t>V. Chi từ nguồn thu kết dư</t>
  </si>
  <si>
    <t>Thu từ khu vực DNNN do trung ương quản lý</t>
  </si>
  <si>
    <t xml:space="preserve">Thu từ khu vực DNNN do địa phương quản lý </t>
  </si>
  <si>
    <t xml:space="preserve">Thu từ khu vực doanh nghiệp có vốn đầu tư nước ngoài </t>
  </si>
  <si>
    <t>Thu từ khu vực kinh tế ngoài quốc doanh</t>
  </si>
  <si>
    <t xml:space="preserve"> - Thuế TNDN</t>
  </si>
  <si>
    <t xml:space="preserve"> - Thuế Tài nguyên</t>
  </si>
  <si>
    <t xml:space="preserve"> - Thuế GTGT</t>
  </si>
  <si>
    <t xml:space="preserve"> - Thuế TTĐB</t>
  </si>
  <si>
    <t xml:space="preserve"> - Thu khác </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</si>
  <si>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</si>
  <si>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</si>
  <si>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</si>
  <si>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</si>
  <si>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</si>
  <si>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</si>
  <si>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 Phí BVMT đối với khai thác KS</t>
  </si>
  <si>
    <t xml:space="preserve"> - Lệ phí môn bài</t>
  </si>
  <si>
    <t xml:space="preserve"> - Phí, lệ phí khác</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</si>
  <si>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</si>
  <si>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</si>
  <si>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</si>
  <si>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</si>
  <si>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</si>
  <si>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</si>
  <si>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</si>
  <si>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</si>
  <si>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nội địa</t>
  </si>
  <si>
    <t>Thu viện trợ, huy động, đóng góp</t>
  </si>
  <si>
    <t>Chi theo lĩnh vực</t>
  </si>
  <si>
    <t>Chi cho Quốc phòng - An ninh</t>
  </si>
  <si>
    <t xml:space="preserve"> - Chi quốc phòng</t>
  </si>
  <si>
    <t xml:space="preserve"> - Chi trật tự an toàn xã hội</t>
  </si>
  <si>
    <t>Chi thể dục, thể thao</t>
  </si>
  <si>
    <t xml:space="preserve">Chi hoạt động QLNN, Đảng, đoàn thể </t>
  </si>
  <si>
    <t>Chi khác ngân sách</t>
  </si>
  <si>
    <t>Chi Dự phòng ngân sách</t>
  </si>
  <si>
    <t>Chi thực hiện các Chương trình MTQG</t>
  </si>
  <si>
    <t>Chi từ thu chuyển nguồn</t>
  </si>
  <si>
    <t>Chi từ thu Kết dư</t>
  </si>
  <si>
    <t>Đơn vị: triệu đồng</t>
  </si>
  <si>
    <t>IV. Chi từ nguồn bổ sung có mục tiêu</t>
  </si>
  <si>
    <t>CÂN ĐỐI NGÂN SÁCH XÃ NĂM 2026</t>
  </si>
  <si>
    <t>DỰ TOÁN THU NGÂN SÁCH XÃ NĂM 2026</t>
  </si>
  <si>
    <t>DỰ TOÁN NĂM 2026</t>
  </si>
  <si>
    <t>DỰ TOÁN CHI NGÂN SÁCH XÃ NĂM 2026</t>
  </si>
  <si>
    <t>Chi đảm bảo xã hội</t>
  </si>
  <si>
    <t>Tiết kiệm chi 10% thực hiện CCTL</t>
  </si>
  <si>
    <t>Chi nộp trả ngân sách cấp trên</t>
  </si>
  <si>
    <t>Chi từ nguồn bổ sung có mục tiêu từ ngân sách cấp trên</t>
  </si>
  <si>
    <t>VII</t>
  </si>
  <si>
    <t>VIII</t>
  </si>
  <si>
    <r>
      <t xml:space="preserve">       ƯỚC THỰC HIỆN NĂM 2025
</t>
    </r>
    <r>
      <rPr>
        <sz val="11"/>
        <rFont val="Times New Roman"/>
        <family val="1"/>
      </rPr>
      <t>(năm hiện hành)</t>
    </r>
  </si>
  <si>
    <t>KẾ HOẠCH NĂM 2026</t>
  </si>
  <si>
    <t>KẾ HOẠCH THU, CHI CÁC HOẠT ĐỘNG TÀI CHÍNH KHÁC NĂM 2026</t>
  </si>
  <si>
    <t>Dự toán năm 2026</t>
  </si>
  <si>
    <t>Giá trị thực hiện đến 31/12/25</t>
  </si>
  <si>
    <t>Giá trị đã thanh toán đến 31/12/25</t>
  </si>
  <si>
    <t>Tr.đó nguồn đóng góp của dân</t>
  </si>
  <si>
    <t>UBND XÃ VIỆT LÂM</t>
  </si>
  <si>
    <t>Xây dựng cầu đi Khuổi Hóp, xã Việt Lâm. HM: Cầu tràn + đường dẫn</t>
  </si>
  <si>
    <t>2026 - 2027</t>
  </si>
  <si>
    <t>Thu sử dụng đất</t>
  </si>
  <si>
    <t>Mầm Non xã Việt Lâm</t>
  </si>
  <si>
    <t>Mầm Non xã Quảng Ngần</t>
  </si>
  <si>
    <t>Tiểu học Việt Lâm</t>
  </si>
  <si>
    <t>THCS xã Việt Lâm</t>
  </si>
  <si>
    <t>PTDTBT TH&amp;THCS Quảng Ngần</t>
  </si>
  <si>
    <t xml:space="preserve">Các quỹ tài chính nhà nước ngoài ngân sách </t>
  </si>
  <si>
    <t>Các hoạt động sự nghiệp</t>
  </si>
  <si>
    <t>2.1</t>
  </si>
  <si>
    <t>2.2</t>
  </si>
  <si>
    <t>2.3</t>
  </si>
  <si>
    <t>2.4</t>
  </si>
  <si>
    <t>2.5</t>
  </si>
  <si>
    <t>+</t>
  </si>
  <si>
    <t>Bậc Tiểu học</t>
  </si>
  <si>
    <t>Bậc THCS</t>
  </si>
  <si>
    <t>TT</t>
  </si>
  <si>
    <r>
      <t xml:space="preserve">ƯỚC THỰC HIỆN NĂM 2025 </t>
    </r>
    <r>
      <rPr>
        <sz val="11"/>
        <rFont val="Times New Roman"/>
        <family val="1"/>
      </rPr>
      <t>(năm hiện hành)</t>
    </r>
  </si>
  <si>
    <r>
      <t>DỰ TOÁN CHI ĐẦU TƯ PHÁT TRIỂN</t>
    </r>
    <r>
      <rPr>
        <b/>
        <vertAlign val="superscript"/>
        <sz val="14"/>
        <color rgb="FF000000"/>
        <rFont val="Times New Roman"/>
        <family val="1"/>
      </rPr>
      <t>(1)</t>
    </r>
    <r>
      <rPr>
        <b/>
        <sz val="14"/>
        <color rgb="FF000000"/>
        <rFont val="Times New Roman"/>
        <family val="1"/>
      </rPr>
      <t xml:space="preserve"> NĂM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</si>
</sst>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5" formatCode="_(* #,##0.0_);_(* \(#,##0.0\);_(* &quot;-&quot;??_);_(@_)"/>
    <numFmt numFmtId="166" formatCode="_(* #,##0.0_);_(* \(#,##0.0\);_(* &quot;-&quot;?_);_(@_)"/>
    <numFmt numFmtId="167" formatCode="_-* #,##0.0_-;\-* #,##0.0_-;_-* &quot;-&quot;??_-;_-@_-"/>
  </numFmts>
  <fonts count="28" x14ac:knownFonts="1">
    <font>
      <sz val="11"/>
      <color theme="1"/>
      <name val="Calibri"/>
      <family val="2"/>
      <scheme val="minor"/>
    </font>
    <font>
      <b/>
      <sz val="10"/>
      <color rgb="FF000000"/>
      <name val="Arial"/>
      <family val="2"/>
    </font>
    <font>
      <sz val="10"/>
      <color rgb="FF000000"/>
      <name val="Courier New"/>
      <family val="3"/>
    </font>
    <font>
      <b/>
      <sz val="11"/>
      <color rgb="FF000000"/>
      <name val="Times New Roman"/>
      <family val="1"/>
    </font>
    <font>
      <sz val="11"/>
      <color theme="1"/>
      <name val="Times New Roman"/>
      <family val="1"/>
    </font>
    <font>
      <sz val="11"/>
      <color rgb="FF000000"/>
      <name val="Times New Roman"/>
      <family val="1"/>
    </font>
    <font>
      <b/>
      <sz val="11"/>
      <name val="Times New Roman"/>
      <family val="1"/>
    </font>
    <font>
      <b/>
      <vertAlign val="superscript"/>
      <sz val="11"/>
      <name val="Times New Roman"/>
      <family val="1"/>
    </font>
    <font>
      <sz val="11"/>
      <name val="Times New Roman"/>
      <family val="1"/>
    </font>
    <font>
      <i/>
      <sz val="11"/>
      <color rgb="FF000000"/>
      <name val="Times New Roman"/>
      <family val="1"/>
    </font>
    <font>
      <b/>
      <sz val="10"/>
      <color theme="1"/>
      <name val="Times New Roman"/>
      <family val="1"/>
    </font>
    <font>
      <sz val="11"/>
      <color theme="1"/>
      <name val="Calibri"/>
      <family val="2"/>
      <scheme val="minor"/>
    </font>
    <font>
      <sz val="11"/>
      <name val="Times New Roman"/>
      <family val="1"/>
      <charset val="163"/>
    </font>
    <font>
      <b/>
      <sz val="11"/>
      <color theme="1"/>
      <name val="Calibri"/>
      <family val="2"/>
      <scheme val="minor"/>
    </font>
    <font>
      <i/>
      <sz val="11"/>
      <color theme="1"/>
      <name val="Times New Roman"/>
      <family val="1"/>
    </font>
    <font>
      <i/>
      <sz val="11"/>
      <color theme="1"/>
      <name val="Calibri"/>
      <family val="2"/>
      <scheme val="minor"/>
    </font>
    <font>
      <i/>
      <sz val="11"/>
      <name val="Times New Roman"/>
      <family val="1"/>
    </font>
    <font>
      <b/>
      <sz val="10"/>
      <color rgb="FF000000"/>
      <name val="Times New Roman"/>
      <family val="1"/>
    </font>
    <font>
      <i/>
      <sz val="10"/>
      <color rgb="FF000000"/>
      <name val="Times New Roman"/>
      <family val="1"/>
    </font>
    <font>
      <sz val="11"/>
      <color rgb="FF000000"/>
      <name val="Courier New"/>
      <family val="3"/>
    </font>
    <font>
      <b/>
      <sz val="11"/>
      <color theme="1"/>
      <name val="Times New Roman"/>
      <family val="1"/>
    </font>
    <font>
      <sz val="11"/>
      <name val="Calibri"/>
      <family val="2"/>
      <scheme val="minor"/>
    </font>
    <font>
      <b/>
      <sz val="14"/>
      <color rgb="FF000000"/>
      <name val="Times New Roman"/>
      <family val="1"/>
    </font>
    <font>
      <sz val="14"/>
      <color theme="1"/>
      <name val="Times New Roman"/>
      <family val="1"/>
    </font>
    <font>
      <sz val="14"/>
      <color theme="1"/>
      <name val="Calibri"/>
      <family val="2"/>
      <scheme val="minor"/>
    </font>
    <font>
      <i/>
      <sz val="14"/>
      <color rgb="FF000000"/>
      <name val="Times New Roman"/>
      <family val="1"/>
    </font>
    <font>
      <i/>
      <sz val="14"/>
      <color theme="1"/>
      <name val="Times New Roman"/>
      <family val="1"/>
    </font>
    <font>
      <b/>
      <vertAlign val="superscript"/>
      <sz val="14"/>
      <color rgb="FF000000"/>
      <name val="Times New Roman"/>
      <family val="1"/>
    </font>
  </fonts>
  <fills count="2">
    <fill>
      <patternFill patternType="none"/>
    </fill>
    <fill>
      <patternFill patternType="gray125"/>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rgb="FF000000"/>
      </left>
      <right style="thin">
        <color rgb="FF000000"/>
      </right>
      <top style="hair">
        <color indexed="8"/>
      </top>
      <bottom style="thin">
        <color indexed="64"/>
      </bottom>
      <diagonal/>
    </border>
    <border>
      <left style="thin">
        <color rgb="FF000000"/>
      </left>
      <right style="thin">
        <color rgb="FF000000"/>
      </right>
      <top style="hair">
        <color indexed="8"/>
      </top>
      <bottom style="hair">
        <color indexed="8"/>
      </bottom>
      <diagonal/>
    </border>
    <border>
      <left style="thin">
        <color rgb="FF000000"/>
      </left>
      <right style="thin">
        <color rgb="FF000000"/>
      </right>
      <top style="hair">
        <color rgb="FF000000"/>
      </top>
      <bottom style="thin">
        <color indexed="64"/>
      </bottom>
      <diagonal/>
    </border>
  </borders>
  <cellStyleXfs count="2">
    <xf numFmtId="0" fontId="0" fillId="0" borderId="0"/>
    <xf numFmtId="43" fontId="11" fillId="0" borderId="0" applyFont="0" applyFill="0" applyBorder="0" applyAlignment="0" applyProtection="0"/>
  </cellStyleXfs>
  <cellXfs count="115">
    <xf numFmtId="0" fontId="0" fillId="0" borderId="0" xfId="0"/>
    <xf numFmtId="0" fontId="1" fillId="0" borderId="0" xfId="0" applyFont="1"/>
    <xf numFmtId="0" fontId="2" fillId="0" borderId="0" xfId="0" applyFont="1"/>
    <xf numFmtId="0" fontId="0" fillId="0" borderId="0" xfId="0" applyAlignment="1">
      <alignment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right" vertical="center" wrapText="1"/>
    </xf>
    <xf numFmtId="0" fontId="8"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left" vertical="center" wrapText="1"/>
    </xf>
    <xf numFmtId="0" fontId="6"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left" vertical="center" wrapText="1"/>
    </xf>
    <xf numFmtId="0" fontId="6" fillId="0" borderId="9" xfId="0" applyFont="1" applyBorder="1" applyAlignment="1">
      <alignment horizontal="right" vertical="center" wrapText="1"/>
    </xf>
    <xf numFmtId="0" fontId="6" fillId="0" borderId="2"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165" fontId="6" fillId="0" borderId="5" xfId="1" applyNumberFormat="1" applyFont="1" applyBorder="1" applyAlignment="1">
      <alignment horizontal="right" vertical="center" wrapText="1"/>
    </xf>
    <xf numFmtId="165" fontId="6" fillId="0" borderId="2" xfId="1" applyNumberFormat="1" applyFont="1" applyBorder="1" applyAlignment="1">
      <alignment horizontal="right" vertical="center" wrapText="1"/>
    </xf>
    <xf numFmtId="165" fontId="8" fillId="0" borderId="2" xfId="1" applyNumberFormat="1" applyFont="1" applyBorder="1" applyAlignment="1">
      <alignment horizontal="right" vertical="center" wrapText="1"/>
    </xf>
    <xf numFmtId="165" fontId="6" fillId="0" borderId="3" xfId="1" applyNumberFormat="1" applyFont="1" applyBorder="1" applyAlignment="1">
      <alignment horizontal="right" vertical="center" wrapText="1"/>
    </xf>
    <xf numFmtId="165" fontId="6" fillId="0" borderId="5" xfId="1" applyNumberFormat="1" applyFont="1" applyBorder="1" applyAlignment="1">
      <alignment horizontal="center" vertical="center" wrapText="1"/>
    </xf>
    <xf numFmtId="165" fontId="6" fillId="0" borderId="2" xfId="1" applyNumberFormat="1" applyFont="1" applyBorder="1" applyAlignment="1">
      <alignment horizontal="left" vertical="center" wrapText="1"/>
    </xf>
    <xf numFmtId="165" fontId="6" fillId="0" borderId="11" xfId="1" applyNumberFormat="1" applyFont="1" applyBorder="1" applyAlignment="1">
      <alignment horizontal="right" vertical="center" wrapText="1"/>
    </xf>
    <xf numFmtId="165" fontId="6" fillId="0" borderId="12" xfId="1" applyNumberFormat="1" applyFont="1" applyBorder="1" applyAlignment="1">
      <alignment horizontal="right" vertical="center" wrapText="1"/>
    </xf>
    <xf numFmtId="165" fontId="8" fillId="0" borderId="12" xfId="1" applyNumberFormat="1" applyFont="1" applyBorder="1" applyAlignment="1">
      <alignment horizontal="right" vertical="center" wrapText="1"/>
    </xf>
    <xf numFmtId="165" fontId="12" fillId="0" borderId="8" xfId="1" applyNumberFormat="1" applyFont="1" applyBorder="1" applyAlignment="1">
      <alignment horizontal="right"/>
    </xf>
    <xf numFmtId="0" fontId="6" fillId="0" borderId="2" xfId="0" applyFont="1" applyBorder="1" applyAlignment="1">
      <alignment vertical="center" wrapText="1"/>
    </xf>
    <xf numFmtId="0" fontId="13" fillId="0" borderId="0" xfId="0" applyFont="1"/>
    <xf numFmtId="165" fontId="6" fillId="0" borderId="11" xfId="1" applyNumberFormat="1" applyFont="1" applyBorder="1" applyAlignment="1">
      <alignment horizontal="center" vertical="center" wrapText="1"/>
    </xf>
    <xf numFmtId="165" fontId="4" fillId="0" borderId="12" xfId="1" applyNumberFormat="1" applyFont="1" applyBorder="1" applyAlignment="1">
      <alignment horizontal="right" vertical="center" wrapText="1"/>
    </xf>
    <xf numFmtId="0" fontId="6" fillId="0" borderId="12" xfId="0" applyFont="1" applyBorder="1" applyAlignment="1">
      <alignment horizontal="left" vertical="center" wrapText="1"/>
    </xf>
    <xf numFmtId="43" fontId="6" fillId="0" borderId="2" xfId="1" applyFont="1" applyBorder="1" applyAlignment="1">
      <alignment horizontal="left" vertical="center" wrapText="1"/>
    </xf>
    <xf numFmtId="165" fontId="8" fillId="0" borderId="2" xfId="1" applyNumberFormat="1" applyFont="1" applyBorder="1" applyAlignment="1">
      <alignment horizontal="left" vertical="center" wrapText="1"/>
    </xf>
    <xf numFmtId="165" fontId="8" fillId="0" borderId="15" xfId="1" applyNumberFormat="1" applyFont="1" applyBorder="1" applyAlignment="1">
      <alignment horizontal="right" vertical="center" wrapText="1"/>
    </xf>
    <xf numFmtId="165" fontId="8" fillId="0" borderId="14" xfId="1" applyNumberFormat="1" applyFont="1" applyBorder="1" applyAlignment="1">
      <alignment horizontal="right" vertical="center" wrapText="1"/>
    </xf>
    <xf numFmtId="0" fontId="8" fillId="0" borderId="12" xfId="0" applyFont="1" applyBorder="1" applyAlignment="1">
      <alignment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165" fontId="14" fillId="0" borderId="12" xfId="1" applyNumberFormat="1" applyFont="1" applyBorder="1" applyAlignment="1">
      <alignment horizontal="right" vertical="center" wrapText="1"/>
    </xf>
    <xf numFmtId="0" fontId="16" fillId="0" borderId="2" xfId="0" applyFont="1" applyBorder="1" applyAlignment="1">
      <alignment horizontal="right" vertical="center" wrapText="1"/>
    </xf>
    <xf numFmtId="0" fontId="15" fillId="0" borderId="0" xfId="0" applyFont="1"/>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3" xfId="0" applyFont="1" applyBorder="1" applyAlignment="1">
      <alignment horizontal="center" vertical="center" wrapText="1"/>
    </xf>
    <xf numFmtId="0" fontId="6" fillId="0" borderId="13" xfId="0" applyFont="1" applyBorder="1" applyAlignment="1">
      <alignment vertical="center" wrapText="1"/>
    </xf>
    <xf numFmtId="165" fontId="6" fillId="0" borderId="16" xfId="1" applyNumberFormat="1" applyFont="1" applyBorder="1" applyAlignment="1">
      <alignment horizontal="right" vertical="center" wrapText="1"/>
    </xf>
    <xf numFmtId="0" fontId="6" fillId="0" borderId="16" xfId="0" applyFont="1" applyBorder="1" applyAlignment="1">
      <alignment horizontal="right" vertical="center" wrapText="1"/>
    </xf>
    <xf numFmtId="0" fontId="4" fillId="0" borderId="0" xfId="0" applyFont="1"/>
    <xf numFmtId="0" fontId="18" fillId="0" borderId="0" xfId="0" applyFont="1"/>
    <xf numFmtId="0" fontId="8" fillId="0" borderId="6" xfId="0" applyFont="1" applyBorder="1" applyAlignment="1">
      <alignment horizontal="center" vertical="center" wrapText="1"/>
    </xf>
    <xf numFmtId="166" fontId="0" fillId="0" borderId="0" xfId="0" applyNumberFormat="1"/>
    <xf numFmtId="0" fontId="0" fillId="0" borderId="0" xfId="0" applyFont="1"/>
    <xf numFmtId="0" fontId="8" fillId="0" borderId="5" xfId="0" applyFont="1" applyBorder="1" applyAlignment="1">
      <alignment horizontal="center" vertical="center" wrapText="1"/>
    </xf>
    <xf numFmtId="0" fontId="6" fillId="0" borderId="5" xfId="0" applyFont="1" applyBorder="1" applyAlignment="1">
      <alignment horizontal="left" vertical="center" wrapText="1"/>
    </xf>
    <xf numFmtId="165" fontId="6" fillId="0" borderId="2" xfId="1" applyNumberFormat="1" applyFont="1" applyBorder="1" applyAlignment="1">
      <alignment horizontal="center" vertical="center" wrapText="1"/>
    </xf>
    <xf numFmtId="0" fontId="19" fillId="0" borderId="0" xfId="0" applyFont="1" applyAlignment="1">
      <alignment horizontal="center"/>
    </xf>
    <xf numFmtId="0" fontId="0" fillId="0" borderId="0" xfId="0" applyFont="1" applyAlignment="1">
      <alignment horizontal="center"/>
    </xf>
    <xf numFmtId="166" fontId="0" fillId="0" borderId="0" xfId="0" applyNumberFormat="1" applyFont="1"/>
    <xf numFmtId="0" fontId="8" fillId="0" borderId="6" xfId="0" applyFont="1" applyBorder="1" applyAlignment="1">
      <alignment horizontal="left" vertical="center" wrapText="1"/>
    </xf>
    <xf numFmtId="0" fontId="8" fillId="0" borderId="6" xfId="0" applyFont="1" applyBorder="1" applyAlignment="1">
      <alignment horizontal="center" vertical="center"/>
    </xf>
    <xf numFmtId="167" fontId="8" fillId="0" borderId="6" xfId="1"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8" fillId="0" borderId="8" xfId="0" applyFont="1" applyBorder="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right" vertical="center" wrapText="1"/>
    </xf>
    <xf numFmtId="0" fontId="14" fillId="0" borderId="0" xfId="0" applyFont="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3" fillId="0" borderId="0" xfId="0" applyFont="1" applyAlignment="1">
      <alignment horizontal="left"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applyAlignment="1">
      <alignment horizontal="right" vertical="center" wrapText="1"/>
    </xf>
    <xf numFmtId="0" fontId="5" fillId="0" borderId="0" xfId="0" applyFont="1" applyAlignment="1">
      <alignment horizontal="left" vertical="center" wrapText="1"/>
    </xf>
    <xf numFmtId="0" fontId="6" fillId="0" borderId="6" xfId="0" applyFont="1" applyBorder="1" applyAlignment="1">
      <alignment horizontal="center" vertical="center" wrapText="1"/>
    </xf>
    <xf numFmtId="0" fontId="8" fillId="0" borderId="6" xfId="0" applyFont="1" applyBorder="1" applyAlignment="1">
      <alignment horizontal="center" vertical="center" wrapText="1"/>
    </xf>
    <xf numFmtId="0" fontId="17" fillId="0" borderId="0" xfId="0" applyFont="1" applyAlignment="1">
      <alignment horizontal="right" vertical="center" wrapText="1"/>
    </xf>
    <xf numFmtId="0" fontId="17" fillId="0" borderId="0" xfId="0" applyFont="1" applyAlignment="1">
      <alignment horizontal="left" vertical="center" wrapText="1"/>
    </xf>
    <xf numFmtId="0" fontId="18" fillId="0" borderId="0" xfId="0" applyFont="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xf numFmtId="0" fontId="9" fillId="0" borderId="0" xfId="0" applyFont="1" applyAlignment="1">
      <alignment vertical="center" wrapText="1"/>
    </xf>
    <xf numFmtId="0" fontId="4" fillId="0" borderId="6" xfId="0" applyFont="1" applyBorder="1" applyAlignment="1">
      <alignment horizontal="center" vertical="center" wrapText="1"/>
    </xf>
    <xf numFmtId="0" fontId="4" fillId="0" borderId="0" xfId="0" applyFont="1" applyAlignment="1"/>
    <xf numFmtId="0" fontId="6" fillId="0" borderId="10" xfId="0" applyFont="1" applyBorder="1" applyAlignment="1">
      <alignment horizontal="center" wrapText="1"/>
    </xf>
    <xf numFmtId="3" fontId="6" fillId="0" borderId="10" xfId="1" applyNumberFormat="1" applyFont="1" applyBorder="1" applyAlignment="1">
      <alignment horizontal="right" wrapText="1"/>
    </xf>
    <xf numFmtId="3" fontId="6" fillId="0" borderId="8" xfId="0" applyNumberFormat="1" applyFont="1" applyBorder="1" applyAlignment="1">
      <alignment horizontal="right" wrapText="1"/>
    </xf>
    <xf numFmtId="0" fontId="8" fillId="0" borderId="8" xfId="0" applyFont="1" applyBorder="1" applyAlignment="1">
      <alignment horizontal="left" wrapText="1"/>
    </xf>
    <xf numFmtId="3" fontId="8" fillId="0" borderId="8" xfId="0" applyNumberFormat="1" applyFont="1" applyBorder="1" applyAlignment="1">
      <alignment horizontal="right" wrapText="1"/>
    </xf>
    <xf numFmtId="0" fontId="4" fillId="0" borderId="8" xfId="0" applyFont="1" applyBorder="1" applyAlignment="1">
      <alignment horizontal="center"/>
    </xf>
    <xf numFmtId="0" fontId="4" fillId="0" borderId="9" xfId="0" applyFont="1" applyBorder="1"/>
    <xf numFmtId="0" fontId="4" fillId="0" borderId="10" xfId="0" applyFont="1" applyBorder="1" applyAlignment="1"/>
    <xf numFmtId="3" fontId="6" fillId="0" borderId="10" xfId="0" applyNumberFormat="1" applyFont="1" applyBorder="1" applyAlignment="1">
      <alignment horizontal="right" wrapText="1"/>
    </xf>
    <xf numFmtId="0" fontId="20" fillId="0" borderId="6" xfId="0" applyFont="1" applyBorder="1" applyAlignment="1">
      <alignment horizontal="center" vertical="center"/>
    </xf>
    <xf numFmtId="0" fontId="8" fillId="0" borderId="1" xfId="0" applyFont="1" applyBorder="1" applyAlignment="1">
      <alignment horizontal="center" vertical="center" wrapText="1"/>
    </xf>
    <xf numFmtId="0" fontId="21" fillId="0" borderId="0" xfId="0" applyFont="1"/>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xf numFmtId="0" fontId="25" fillId="0" borderId="0" xfId="0" applyFont="1" applyAlignment="1">
      <alignment horizontal="center" vertical="center" wrapText="1"/>
    </xf>
    <xf numFmtId="0" fontId="26" fillId="0" borderId="0" xfId="0" applyFont="1" applyAlignment="1">
      <alignment horizontal="center" vertical="center" wrapText="1"/>
    </xf>
    <xf numFmtId="165" fontId="16" fillId="0" borderId="12" xfId="1" applyNumberFormat="1" applyFont="1" applyBorder="1" applyAlignment="1">
      <alignment horizontal="right" vertical="center" wrapText="1"/>
    </xf>
    <xf numFmtId="0" fontId="21" fillId="0" borderId="0" xfId="0" applyFont="1" applyAlignment="1">
      <alignmen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u%20toan%202026%20(ki&#234;n%20chu&#7849;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IAO%20DT\2026\1%20BI&#7874;U%20L&#7852;P%20DT%20(1-5)TT%20344%20%20X&#227;%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NS (Bieu 1) "/>
      <sheetName val="Giao thu (Biểu 2) "/>
      <sheetName val="Biểu 3 "/>
      <sheetName val="Bieu 33 "/>
      <sheetName val="Bieu 34 "/>
      <sheetName val="Bieu 35  "/>
      <sheetName val="Bieu 37"/>
      <sheetName val="Lương QLNN, Dang, DT"/>
      <sheetName val="Lương GD"/>
      <sheetName val="Bieu 42"/>
      <sheetName val="Bieu 36"/>
      <sheetName val="Bieu 38"/>
      <sheetName val="Bieu 41"/>
      <sheetName val=" Y tế, VHTT&amp;DL"/>
      <sheetName val="Sheet1"/>
    </sheetNames>
    <sheetDataSet>
      <sheetData sheetId="0">
        <row r="9">
          <cell r="C9">
            <v>463</v>
          </cell>
        </row>
        <row r="11">
          <cell r="C11">
            <v>481</v>
          </cell>
        </row>
        <row r="17">
          <cell r="D17">
            <v>113514.2</v>
          </cell>
        </row>
        <row r="18">
          <cell r="C18">
            <v>9865.7000000000007</v>
          </cell>
        </row>
        <row r="19">
          <cell r="C19">
            <v>124323.9</v>
          </cell>
        </row>
      </sheetData>
      <sheetData sheetId="1">
        <row r="9">
          <cell r="F9">
            <v>47.5</v>
          </cell>
          <cell r="G9">
            <v>10</v>
          </cell>
        </row>
        <row r="31">
          <cell r="C31">
            <v>294</v>
          </cell>
        </row>
        <row r="32">
          <cell r="C32">
            <v>2</v>
          </cell>
        </row>
        <row r="33">
          <cell r="G33">
            <v>137</v>
          </cell>
        </row>
        <row r="34">
          <cell r="C34">
            <v>20</v>
          </cell>
        </row>
        <row r="37">
          <cell r="F37">
            <v>425</v>
          </cell>
        </row>
        <row r="43">
          <cell r="F43">
            <v>8.5</v>
          </cell>
        </row>
      </sheetData>
      <sheetData sheetId="2">
        <row r="12">
          <cell r="E12">
            <v>113514.2</v>
          </cell>
        </row>
        <row r="13">
          <cell r="E13">
            <v>9865.7000000000007</v>
          </cell>
        </row>
      </sheetData>
      <sheetData sheetId="3">
        <row r="14">
          <cell r="C14">
            <v>1809</v>
          </cell>
        </row>
        <row r="25">
          <cell r="C25">
            <v>110360</v>
          </cell>
        </row>
        <row r="31">
          <cell r="C31">
            <v>2289.1999999999998</v>
          </cell>
        </row>
        <row r="34">
          <cell r="C34">
            <v>9865.7000000000007</v>
          </cell>
        </row>
        <row r="40">
          <cell r="C40">
            <v>1233</v>
          </cell>
        </row>
        <row r="41">
          <cell r="C41">
            <v>8632.7000000000007</v>
          </cell>
        </row>
        <row r="42">
          <cell r="C42">
            <v>3811.8</v>
          </cell>
        </row>
        <row r="43">
          <cell r="C43">
            <v>1112.5</v>
          </cell>
        </row>
        <row r="45">
          <cell r="C45">
            <v>1792.4</v>
          </cell>
        </row>
        <row r="46">
          <cell r="C46">
            <v>1820</v>
          </cell>
        </row>
      </sheetData>
      <sheetData sheetId="4"/>
      <sheetData sheetId="5">
        <row r="11">
          <cell r="O11">
            <v>-559.86316799999997</v>
          </cell>
        </row>
        <row r="14">
          <cell r="C14">
            <v>1384</v>
          </cell>
        </row>
        <row r="16">
          <cell r="C16">
            <v>1658</v>
          </cell>
        </row>
      </sheetData>
      <sheetData sheetId="6">
        <row r="10">
          <cell r="D10">
            <v>55214.781098600004</v>
          </cell>
          <cell r="E10">
            <v>100</v>
          </cell>
          <cell r="F10">
            <v>1171.4018039999999</v>
          </cell>
          <cell r="G10">
            <v>614</v>
          </cell>
          <cell r="H10">
            <v>4000</v>
          </cell>
          <cell r="I10">
            <v>200</v>
          </cell>
          <cell r="L10">
            <v>462.1</v>
          </cell>
          <cell r="M10">
            <v>21932</v>
          </cell>
          <cell r="P10">
            <v>27612.436544</v>
          </cell>
          <cell r="Q10">
            <v>6601.2</v>
          </cell>
        </row>
        <row r="90">
          <cell r="C90">
            <v>249</v>
          </cell>
        </row>
        <row r="92">
          <cell r="C92">
            <v>2289.1999999999998</v>
          </cell>
        </row>
      </sheetData>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
      <sheetName val="06"/>
      <sheetName val="Biểu 33"/>
    </sheetNames>
    <sheetDataSet>
      <sheetData sheetId="0" refreshError="1">
        <row r="7">
          <cell r="B7">
            <v>35</v>
          </cell>
        </row>
        <row r="11">
          <cell r="D11">
            <v>0</v>
          </cell>
        </row>
        <row r="12">
          <cell r="B12">
            <v>0</v>
          </cell>
          <cell r="D12">
            <v>0</v>
          </cell>
        </row>
        <row r="13">
          <cell r="B13">
            <v>0</v>
          </cell>
        </row>
      </sheetData>
      <sheetData sheetId="1" refreshError="1">
        <row r="13">
          <cell r="C13">
            <v>11.756599</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E20">
            <v>0</v>
          </cell>
          <cell r="F20">
            <v>0</v>
          </cell>
        </row>
        <row r="21">
          <cell r="C21">
            <v>0</v>
          </cell>
          <cell r="D21">
            <v>0</v>
          </cell>
          <cell r="E21">
            <v>0</v>
          </cell>
          <cell r="F21">
            <v>0</v>
          </cell>
        </row>
        <row r="22">
          <cell r="C22">
            <v>0</v>
          </cell>
          <cell r="D22">
            <v>0</v>
          </cell>
          <cell r="E22">
            <v>0</v>
          </cell>
          <cell r="F22">
            <v>0</v>
          </cell>
        </row>
        <row r="25">
          <cell r="C25">
            <v>0</v>
          </cell>
          <cell r="D25">
            <v>0</v>
          </cell>
          <cell r="E25">
            <v>0</v>
          </cell>
          <cell r="F25">
            <v>0</v>
          </cell>
        </row>
        <row r="26">
          <cell r="C26">
            <v>0</v>
          </cell>
          <cell r="D26">
            <v>0</v>
          </cell>
          <cell r="E26">
            <v>0</v>
          </cell>
          <cell r="F26">
            <v>0</v>
          </cell>
        </row>
        <row r="27">
          <cell r="C27">
            <v>0</v>
          </cell>
          <cell r="D27">
            <v>0</v>
          </cell>
          <cell r="E27">
            <v>0</v>
          </cell>
          <cell r="F27">
            <v>0</v>
          </cell>
        </row>
        <row r="28">
          <cell r="F28">
            <v>0</v>
          </cell>
        </row>
        <row r="32">
          <cell r="E32">
            <v>0</v>
          </cell>
          <cell r="F32">
            <v>0</v>
          </cell>
        </row>
        <row r="33">
          <cell r="E33">
            <v>0</v>
          </cell>
          <cell r="F33">
            <v>0</v>
          </cell>
        </row>
        <row r="34">
          <cell r="E34">
            <v>0</v>
          </cell>
          <cell r="F34">
            <v>0</v>
          </cell>
        </row>
        <row r="35">
          <cell r="E35">
            <v>0</v>
          </cell>
          <cell r="F35">
            <v>0</v>
          </cell>
        </row>
        <row r="36">
          <cell r="E36">
            <v>0</v>
          </cell>
          <cell r="F36">
            <v>0</v>
          </cell>
        </row>
        <row r="37">
          <cell r="E37">
            <v>0</v>
          </cell>
          <cell r="F37">
            <v>0</v>
          </cell>
        </row>
        <row r="38">
          <cell r="E38">
            <v>0</v>
          </cell>
          <cell r="F38">
            <v>0</v>
          </cell>
        </row>
        <row r="40">
          <cell r="E40">
            <v>0</v>
          </cell>
          <cell r="F40">
            <v>0</v>
          </cell>
        </row>
        <row r="41">
          <cell r="E41">
            <v>0</v>
          </cell>
          <cell r="F41">
            <v>0</v>
          </cell>
        </row>
      </sheetData>
      <sheetData sheetId="2" refreshError="1">
        <row r="10">
          <cell r="F10">
            <v>2296.8999999999996</v>
          </cell>
        </row>
        <row r="11">
          <cell r="G11">
            <v>0</v>
          </cell>
        </row>
        <row r="12">
          <cell r="G12">
            <v>0</v>
          </cell>
        </row>
        <row r="13">
          <cell r="G13">
            <v>0</v>
          </cell>
        </row>
        <row r="14">
          <cell r="G14">
            <v>0</v>
          </cell>
        </row>
        <row r="15">
          <cell r="G15">
            <v>0</v>
          </cell>
        </row>
        <row r="16">
          <cell r="G16">
            <v>0</v>
          </cell>
        </row>
        <row r="17">
          <cell r="G17">
            <v>0</v>
          </cell>
          <cell r="H17">
            <v>0</v>
          </cell>
        </row>
        <row r="18">
          <cell r="G18">
            <v>0</v>
          </cell>
          <cell r="H18">
            <v>0</v>
          </cell>
        </row>
        <row r="19">
          <cell r="G19">
            <v>0</v>
          </cell>
        </row>
        <row r="21">
          <cell r="G21">
            <v>0</v>
          </cell>
        </row>
        <row r="22">
          <cell r="G22">
            <v>0</v>
          </cell>
        </row>
        <row r="23">
          <cell r="G23">
            <v>0</v>
          </cell>
        </row>
        <row r="24">
          <cell r="G24">
            <v>0</v>
          </cell>
        </row>
        <row r="25">
          <cell r="G25">
            <v>0</v>
          </cell>
        </row>
        <row r="26">
          <cell r="G26">
            <v>0</v>
          </cell>
          <cell r="H26">
            <v>0</v>
          </cell>
        </row>
        <row r="28">
          <cell r="F28">
            <v>0</v>
          </cell>
          <cell r="G28">
            <v>0</v>
          </cell>
          <cell r="H28">
            <v>0</v>
          </cell>
        </row>
        <row r="29">
          <cell r="F29">
            <v>0</v>
          </cell>
          <cell r="G29">
            <v>0</v>
          </cell>
          <cell r="H29">
            <v>0</v>
          </cell>
        </row>
        <row r="30">
          <cell r="F30">
            <v>0</v>
          </cell>
          <cell r="G30">
            <v>0</v>
          </cell>
          <cell r="H30">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
  <sheetViews>
    <sheetView zoomScaleNormal="100" workbookViewId="0">
      <selection activeCell="A3" sqref="A3:D3"/>
    </sheetView>
  </sheetViews>
  <sheetFormatPr defaultRowHeight="14.5" x14ac:dyDescent="0.35"/>
  <cols>
    <col min="1" max="1" width="49.26953125" customWidth="1"/>
    <col min="2" max="2" width="19.54296875" customWidth="1"/>
    <col min="3" max="3" width="48.1796875" customWidth="1"/>
    <col min="4" max="4" width="19.54296875" customWidth="1"/>
    <col min="5" max="5" width="16.81640625" customWidth="1"/>
  </cols>
  <sheetData>
    <row r="1" spans="1:5" ht="23.25" customHeight="1" x14ac:dyDescent="0.35">
      <c r="A1" s="81" t="s">
        <v>138</v>
      </c>
      <c r="B1" s="76"/>
      <c r="C1" s="79" t="s">
        <v>27</v>
      </c>
      <c r="D1" s="80"/>
    </row>
    <row r="2" spans="1:5" ht="22.5" customHeight="1" x14ac:dyDescent="0.35">
      <c r="A2" s="108" t="s">
        <v>121</v>
      </c>
      <c r="B2" s="109"/>
      <c r="C2" s="109"/>
      <c r="D2" s="109"/>
    </row>
    <row r="3" spans="1:5" ht="18" customHeight="1" x14ac:dyDescent="0.35">
      <c r="A3" s="111" t="s">
        <v>0</v>
      </c>
      <c r="B3" s="112"/>
      <c r="C3" s="112"/>
      <c r="D3" s="112"/>
    </row>
    <row r="4" spans="1:5" ht="21.75" customHeight="1" x14ac:dyDescent="0.35">
      <c r="A4" s="77" t="s">
        <v>119</v>
      </c>
      <c r="B4" s="78"/>
      <c r="C4" s="78"/>
      <c r="D4" s="78"/>
    </row>
    <row r="5" spans="1:5" ht="38.25" customHeight="1" x14ac:dyDescent="0.35">
      <c r="A5" s="4" t="s">
        <v>2</v>
      </c>
      <c r="B5" s="4" t="s">
        <v>15</v>
      </c>
      <c r="C5" s="4" t="s">
        <v>28</v>
      </c>
      <c r="D5" s="4" t="s">
        <v>15</v>
      </c>
    </row>
    <row r="6" spans="1:5" ht="31.5" customHeight="1" x14ac:dyDescent="0.35">
      <c r="A6" s="5" t="s">
        <v>29</v>
      </c>
      <c r="B6" s="27">
        <f>+B7+B8+B9+B12+B13</f>
        <v>124323.9</v>
      </c>
      <c r="C6" s="5" t="s">
        <v>30</v>
      </c>
      <c r="D6" s="31">
        <f>+D7+D8+D9+D10+D11</f>
        <v>124323.9</v>
      </c>
      <c r="E6" s="61">
        <f>B6-'[1]CDNS (Bieu 1) '!$C$19</f>
        <v>0</v>
      </c>
    </row>
    <row r="7" spans="1:5" ht="31.5" customHeight="1" x14ac:dyDescent="0.35">
      <c r="A7" s="6" t="s">
        <v>31</v>
      </c>
      <c r="B7" s="28">
        <f>'[1]CDNS (Bieu 1) '!$C$9</f>
        <v>463</v>
      </c>
      <c r="C7" s="6" t="s">
        <v>32</v>
      </c>
      <c r="D7" s="32">
        <f>'[1]Bieu 33 '!$C$14</f>
        <v>1809</v>
      </c>
    </row>
    <row r="8" spans="1:5" ht="31.5" customHeight="1" x14ac:dyDescent="0.35">
      <c r="A8" s="6" t="s">
        <v>73</v>
      </c>
      <c r="B8" s="28">
        <f>'[1]CDNS (Bieu 1) '!$C$11</f>
        <v>481</v>
      </c>
      <c r="C8" s="6" t="s">
        <v>33</v>
      </c>
      <c r="D8" s="32">
        <f>'[1]Bieu 33 '!$C$25</f>
        <v>110360</v>
      </c>
    </row>
    <row r="9" spans="1:5" ht="31.5" customHeight="1" x14ac:dyDescent="0.35">
      <c r="A9" s="6" t="s">
        <v>34</v>
      </c>
      <c r="B9" s="28">
        <f>+B10+B11</f>
        <v>123379.9</v>
      </c>
      <c r="C9" s="6" t="s">
        <v>35</v>
      </c>
      <c r="D9" s="32">
        <f>'[1]Bieu 33 '!$C$31</f>
        <v>2289.1999999999998</v>
      </c>
    </row>
    <row r="10" spans="1:5" ht="31.5" customHeight="1" x14ac:dyDescent="0.35">
      <c r="A10" s="7" t="s">
        <v>36</v>
      </c>
      <c r="B10" s="29">
        <f>'[1]CDNS (Bieu 1) '!$D$17</f>
        <v>113514.2</v>
      </c>
      <c r="C10" s="41" t="s">
        <v>120</v>
      </c>
      <c r="D10" s="32">
        <f>'[1]Bieu 33 '!$C$34</f>
        <v>9865.7000000000007</v>
      </c>
    </row>
    <row r="11" spans="1:5" ht="31.5" customHeight="1" x14ac:dyDescent="0.35">
      <c r="A11" s="7" t="s">
        <v>37</v>
      </c>
      <c r="B11" s="29">
        <f>'[1]CDNS (Bieu 1) '!$C$18</f>
        <v>9865.7000000000007</v>
      </c>
      <c r="C11" s="41" t="s">
        <v>78</v>
      </c>
      <c r="D11" s="32">
        <f>'[2]01'!$D$11</f>
        <v>0</v>
      </c>
    </row>
    <row r="12" spans="1:5" ht="31.5" customHeight="1" x14ac:dyDescent="0.35">
      <c r="A12" s="6" t="s">
        <v>38</v>
      </c>
      <c r="B12" s="28">
        <f>+'[2]01'!$B$12</f>
        <v>0</v>
      </c>
      <c r="C12" s="41" t="s">
        <v>79</v>
      </c>
      <c r="D12" s="42">
        <f>'[2]01'!$D$12</f>
        <v>0</v>
      </c>
    </row>
    <row r="13" spans="1:5" ht="31.5" customHeight="1" x14ac:dyDescent="0.35">
      <c r="A13" s="8" t="s">
        <v>77</v>
      </c>
      <c r="B13" s="30">
        <f>+'[2]01'!$B$13</f>
        <v>0</v>
      </c>
      <c r="C13" s="8"/>
      <c r="D13" s="8"/>
    </row>
    <row r="14" spans="1:5" ht="42" customHeight="1" x14ac:dyDescent="0.35">
      <c r="A14" s="75" t="s">
        <v>39</v>
      </c>
      <c r="B14" s="76"/>
      <c r="C14" s="76"/>
      <c r="D14" s="76"/>
    </row>
    <row r="15" spans="1:5" x14ac:dyDescent="0.35">
      <c r="A15" s="1"/>
    </row>
    <row r="16" spans="1:5" x14ac:dyDescent="0.35">
      <c r="A16" s="1"/>
    </row>
    <row r="17" spans="1:1" x14ac:dyDescent="0.35">
      <c r="A17" s="1"/>
    </row>
    <row r="18" spans="1:1" x14ac:dyDescent="0.35">
      <c r="A18" s="1"/>
    </row>
  </sheetData>
  <mergeCells count="6">
    <mergeCell ref="A14:D14"/>
    <mergeCell ref="A2:D2"/>
    <mergeCell ref="A3:D3"/>
    <mergeCell ref="A4:D4"/>
    <mergeCell ref="C1:D1"/>
    <mergeCell ref="A1:B1"/>
  </mergeCells>
  <printOptions horizontalCentered="1"/>
  <pageMargins left="0.39370078740157499" right="0.196850393700787" top="0.62992125984252001" bottom="0.74803149606299202" header="0.31496062992126" footer="0.31496062992126"/>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topLeftCell="A3" zoomScale="60" zoomScaleNormal="100" workbookViewId="0">
      <selection activeCell="A3" sqref="A3:H3"/>
    </sheetView>
  </sheetViews>
  <sheetFormatPr defaultRowHeight="14.5" x14ac:dyDescent="0.35"/>
  <cols>
    <col min="1" max="1" width="6.26953125" style="67" customWidth="1"/>
    <col min="2" max="2" width="60.81640625" style="62" customWidth="1"/>
    <col min="3" max="4" width="12.54296875" style="107" customWidth="1"/>
    <col min="5" max="8" width="12.54296875" style="62" customWidth="1"/>
    <col min="9" max="9" width="17.54296875" style="62" customWidth="1"/>
    <col min="10" max="16384" width="8.7265625" style="62"/>
  </cols>
  <sheetData>
    <row r="1" spans="1:9" ht="18.5" customHeight="1" x14ac:dyDescent="0.35">
      <c r="A1" s="81" t="s">
        <v>138</v>
      </c>
      <c r="B1" s="76"/>
      <c r="C1" s="76"/>
      <c r="D1" s="76"/>
      <c r="E1" s="76"/>
      <c r="F1" s="79" t="s">
        <v>40</v>
      </c>
      <c r="G1" s="80"/>
      <c r="H1" s="80"/>
    </row>
    <row r="2" spans="1:9" s="110" customFormat="1" ht="21.5" customHeight="1" x14ac:dyDescent="0.45">
      <c r="A2" s="108" t="s">
        <v>122</v>
      </c>
      <c r="B2" s="109"/>
      <c r="C2" s="109"/>
      <c r="D2" s="109"/>
      <c r="E2" s="109"/>
      <c r="F2" s="109"/>
      <c r="G2" s="109"/>
      <c r="H2" s="109"/>
    </row>
    <row r="3" spans="1:9" s="110" customFormat="1" ht="14" customHeight="1" x14ac:dyDescent="0.45">
      <c r="A3" s="111" t="s">
        <v>0</v>
      </c>
      <c r="B3" s="112"/>
      <c r="C3" s="112"/>
      <c r="D3" s="112"/>
      <c r="E3" s="112"/>
      <c r="F3" s="112"/>
      <c r="G3" s="112"/>
      <c r="H3" s="112"/>
    </row>
    <row r="4" spans="1:9" ht="19.5" customHeight="1" x14ac:dyDescent="0.35">
      <c r="A4" s="77" t="s">
        <v>119</v>
      </c>
      <c r="B4" s="78"/>
      <c r="C4" s="78"/>
      <c r="D4" s="78"/>
      <c r="E4" s="78"/>
      <c r="F4" s="78"/>
      <c r="G4" s="78"/>
      <c r="H4" s="78"/>
    </row>
    <row r="5" spans="1:9" ht="32.5" customHeight="1" x14ac:dyDescent="0.35">
      <c r="A5" s="82" t="s">
        <v>1</v>
      </c>
      <c r="B5" s="82" t="s">
        <v>2</v>
      </c>
      <c r="C5" s="82" t="s">
        <v>158</v>
      </c>
      <c r="D5" s="106"/>
      <c r="E5" s="82" t="s">
        <v>123</v>
      </c>
      <c r="F5" s="83"/>
      <c r="G5" s="82" t="s">
        <v>11</v>
      </c>
      <c r="H5" s="83"/>
    </row>
    <row r="6" spans="1:9" ht="24.5" customHeight="1" x14ac:dyDescent="0.35">
      <c r="A6" s="82"/>
      <c r="B6" s="82"/>
      <c r="C6" s="11" t="s">
        <v>41</v>
      </c>
      <c r="D6" s="11" t="s">
        <v>42</v>
      </c>
      <c r="E6" s="11" t="s">
        <v>41</v>
      </c>
      <c r="F6" s="11" t="s">
        <v>42</v>
      </c>
      <c r="G6" s="11" t="s">
        <v>41</v>
      </c>
      <c r="H6" s="11" t="s">
        <v>42</v>
      </c>
    </row>
    <row r="7" spans="1:9" ht="13.5" customHeight="1" x14ac:dyDescent="0.35">
      <c r="A7" s="11" t="s">
        <v>3</v>
      </c>
      <c r="B7" s="11" t="s">
        <v>4</v>
      </c>
      <c r="C7" s="11">
        <v>1</v>
      </c>
      <c r="D7" s="11">
        <v>2</v>
      </c>
      <c r="E7" s="11">
        <v>3</v>
      </c>
      <c r="F7" s="11">
        <v>4</v>
      </c>
      <c r="G7" s="11" t="s">
        <v>12</v>
      </c>
      <c r="H7" s="11" t="s">
        <v>13</v>
      </c>
      <c r="I7" s="68">
        <f>124323.9-E8</f>
        <v>0</v>
      </c>
    </row>
    <row r="8" spans="1:9" ht="19.5" customHeight="1" x14ac:dyDescent="0.35">
      <c r="A8" s="63"/>
      <c r="B8" s="64" t="s">
        <v>43</v>
      </c>
      <c r="C8" s="33">
        <f t="shared" ref="C8:F8" si="0">+C9+C39+C40+C41+C42</f>
        <v>110259.82400000001</v>
      </c>
      <c r="D8" s="33">
        <f t="shared" si="0"/>
        <v>110259.82400000001</v>
      </c>
      <c r="E8" s="33">
        <f t="shared" si="0"/>
        <v>124323.9</v>
      </c>
      <c r="F8" s="33">
        <f t="shared" si="0"/>
        <v>124323.9</v>
      </c>
      <c r="G8" s="64"/>
      <c r="H8" s="64"/>
    </row>
    <row r="9" spans="1:9" ht="19.5" customHeight="1" x14ac:dyDescent="0.35">
      <c r="A9" s="24" t="s">
        <v>5</v>
      </c>
      <c r="B9" s="6" t="s">
        <v>106</v>
      </c>
      <c r="C9" s="34">
        <f>+C10+C11+C12+C13+C19+C20+C23+C24+C28+C29+C30+C31+C32+C33+C37+C38</f>
        <v>582.41699999999992</v>
      </c>
      <c r="D9" s="34">
        <f t="shared" ref="C9:D9" si="1">+D10+D11+D12+D13+D19+D20+D23+D24+D28+D29+D30+D31+D32+D33+D37+D38</f>
        <v>582.41699999999992</v>
      </c>
      <c r="E9" s="34">
        <f>+E10+E11+E12+E13+E19+E20+E23+E24+E28+E29+E30+E31+E32+E33+E37+E38</f>
        <v>944</v>
      </c>
      <c r="F9" s="34">
        <f>+F10+F11+F12+F13+F19+F20+F23+F24+F28+F29+F30+F31+F32+F33+F37+F38</f>
        <v>944</v>
      </c>
      <c r="G9" s="6"/>
      <c r="H9" s="6"/>
    </row>
    <row r="10" spans="1:9" ht="16.5" customHeight="1" x14ac:dyDescent="0.35">
      <c r="A10" s="9">
        <v>1</v>
      </c>
      <c r="B10" s="7" t="s">
        <v>80</v>
      </c>
      <c r="C10" s="7"/>
      <c r="D10" s="7"/>
      <c r="E10" s="35"/>
      <c r="F10" s="36"/>
      <c r="G10" s="7"/>
      <c r="H10" s="7"/>
    </row>
    <row r="11" spans="1:9" ht="16.5" customHeight="1" x14ac:dyDescent="0.35">
      <c r="A11" s="9">
        <v>2</v>
      </c>
      <c r="B11" s="7" t="s">
        <v>81</v>
      </c>
      <c r="C11" s="7"/>
      <c r="D11" s="7"/>
      <c r="E11" s="35"/>
      <c r="F11" s="35"/>
      <c r="G11" s="7"/>
      <c r="H11" s="7"/>
    </row>
    <row r="12" spans="1:9" ht="16.5" customHeight="1" x14ac:dyDescent="0.35">
      <c r="A12" s="9">
        <v>3</v>
      </c>
      <c r="B12" s="7" t="s">
        <v>82</v>
      </c>
      <c r="C12" s="7"/>
      <c r="D12" s="7"/>
      <c r="E12" s="35"/>
      <c r="F12" s="35"/>
      <c r="G12" s="7"/>
      <c r="H12" s="7"/>
    </row>
    <row r="13" spans="1:9" ht="16.5" customHeight="1" x14ac:dyDescent="0.35">
      <c r="A13" s="9">
        <v>4</v>
      </c>
      <c r="B13" s="7" t="s">
        <v>83</v>
      </c>
      <c r="C13" s="43">
        <v>203.78299999999999</v>
      </c>
      <c r="D13" s="43">
        <f>C13</f>
        <v>203.78299999999999</v>
      </c>
      <c r="E13" s="43">
        <f>'[1]Giao thu (Biểu 2) '!$F$9+'[1]Giao thu (Biểu 2) '!$G$9</f>
        <v>57.5</v>
      </c>
      <c r="F13" s="43">
        <f>E13</f>
        <v>57.5</v>
      </c>
      <c r="G13" s="7"/>
      <c r="H13" s="7"/>
    </row>
    <row r="14" spans="1:9" ht="16.5" hidden="1" customHeight="1" x14ac:dyDescent="0.35">
      <c r="A14" s="9"/>
      <c r="B14" s="7" t="s">
        <v>84</v>
      </c>
      <c r="C14" s="43">
        <f>'[2]02'!C14</f>
        <v>0</v>
      </c>
      <c r="D14" s="43">
        <f>'[2]02'!D14</f>
        <v>0</v>
      </c>
      <c r="E14" s="43">
        <f>'[2]02'!E14</f>
        <v>0</v>
      </c>
      <c r="F14" s="43">
        <f>'[2]02'!F14</f>
        <v>0</v>
      </c>
      <c r="G14" s="7"/>
      <c r="H14" s="7"/>
    </row>
    <row r="15" spans="1:9" ht="16.5" hidden="1" customHeight="1" x14ac:dyDescent="0.35">
      <c r="A15" s="9"/>
      <c r="B15" s="7" t="s">
        <v>85</v>
      </c>
      <c r="C15" s="43">
        <f>'[2]02'!C15</f>
        <v>0</v>
      </c>
      <c r="D15" s="43">
        <f>'[2]02'!D15</f>
        <v>0</v>
      </c>
      <c r="E15" s="43">
        <f>'[2]02'!E15</f>
        <v>0</v>
      </c>
      <c r="F15" s="43">
        <f>'[2]02'!F15</f>
        <v>0</v>
      </c>
      <c r="G15" s="7"/>
      <c r="H15" s="7"/>
    </row>
    <row r="16" spans="1:9" ht="16.5" hidden="1" customHeight="1" x14ac:dyDescent="0.35">
      <c r="A16" s="9"/>
      <c r="B16" s="7" t="s">
        <v>86</v>
      </c>
      <c r="C16" s="43">
        <f>'[2]02'!C16</f>
        <v>0</v>
      </c>
      <c r="D16" s="43">
        <f>'[2]02'!D16</f>
        <v>0</v>
      </c>
      <c r="E16" s="43">
        <f>'[2]02'!E16</f>
        <v>0</v>
      </c>
      <c r="F16" s="43">
        <f>'[2]02'!F16</f>
        <v>0</v>
      </c>
      <c r="G16" s="7"/>
      <c r="H16" s="7"/>
    </row>
    <row r="17" spans="1:8" ht="16.5" hidden="1" customHeight="1" x14ac:dyDescent="0.35">
      <c r="A17" s="9"/>
      <c r="B17" s="7" t="s">
        <v>87</v>
      </c>
      <c r="C17" s="43">
        <f>'[2]02'!C17</f>
        <v>0</v>
      </c>
      <c r="D17" s="43">
        <f>'[2]02'!D17</f>
        <v>0</v>
      </c>
      <c r="E17" s="43">
        <f>'[2]02'!E17</f>
        <v>0</v>
      </c>
      <c r="F17" s="43">
        <f>'[2]02'!F17</f>
        <v>0</v>
      </c>
      <c r="G17" s="7"/>
      <c r="H17" s="7"/>
    </row>
    <row r="18" spans="1:8" ht="16.5" hidden="1" customHeight="1" x14ac:dyDescent="0.35">
      <c r="A18" s="9"/>
      <c r="B18" s="7" t="s">
        <v>88</v>
      </c>
      <c r="C18" s="43">
        <f>'[2]02'!C18</f>
        <v>0</v>
      </c>
      <c r="D18" s="43">
        <f>'[2]02'!D18</f>
        <v>0</v>
      </c>
      <c r="E18" s="43">
        <f>'[2]02'!E18</f>
        <v>0</v>
      </c>
      <c r="F18" s="43">
        <f>'[2]02'!F18</f>
        <v>0</v>
      </c>
      <c r="G18" s="7"/>
      <c r="H18" s="7"/>
    </row>
    <row r="19" spans="1:8" ht="19.5" customHeight="1" x14ac:dyDescent="0.35">
      <c r="A19" s="9">
        <v>5</v>
      </c>
      <c r="B19" s="7" t="s">
        <v>89</v>
      </c>
      <c r="C19" s="43">
        <v>254.709</v>
      </c>
      <c r="D19" s="43">
        <f>C19</f>
        <v>254.709</v>
      </c>
      <c r="E19" s="43">
        <f>'[1]Giao thu (Biểu 2) '!$F$33+'[1]Giao thu (Biểu 2) '!$G$33</f>
        <v>137</v>
      </c>
      <c r="F19" s="43">
        <f>E19</f>
        <v>137</v>
      </c>
      <c r="G19" s="9"/>
      <c r="H19" s="7"/>
    </row>
    <row r="20" spans="1:8" ht="21" customHeight="1" x14ac:dyDescent="0.35">
      <c r="A20" s="9">
        <v>6</v>
      </c>
      <c r="B20" s="7" t="s">
        <v>90</v>
      </c>
      <c r="C20" s="43"/>
      <c r="D20" s="43"/>
      <c r="E20" s="43">
        <f>'[2]02'!E20</f>
        <v>0</v>
      </c>
      <c r="F20" s="43">
        <f>'[2]02'!F20</f>
        <v>0</v>
      </c>
      <c r="G20" s="7"/>
      <c r="H20" s="7"/>
    </row>
    <row r="21" spans="1:8" ht="18.75" hidden="1" customHeight="1" x14ac:dyDescent="0.35">
      <c r="A21" s="9" t="s">
        <v>10</v>
      </c>
      <c r="B21" s="7" t="s">
        <v>91</v>
      </c>
      <c r="C21" s="43">
        <f>'[2]02'!C21</f>
        <v>0</v>
      </c>
      <c r="D21" s="43">
        <f>'[2]02'!D21</f>
        <v>0</v>
      </c>
      <c r="E21" s="43">
        <f>'[2]02'!E21</f>
        <v>0</v>
      </c>
      <c r="F21" s="43">
        <f>'[2]02'!F21</f>
        <v>0</v>
      </c>
      <c r="G21" s="7"/>
      <c r="H21" s="7"/>
    </row>
    <row r="22" spans="1:8" ht="18.75" hidden="1" customHeight="1" x14ac:dyDescent="0.35">
      <c r="A22" s="9" t="s">
        <v>10</v>
      </c>
      <c r="B22" s="7" t="s">
        <v>92</v>
      </c>
      <c r="C22" s="43">
        <f>'[2]02'!C22</f>
        <v>0</v>
      </c>
      <c r="D22" s="43">
        <f>'[2]02'!D22</f>
        <v>0</v>
      </c>
      <c r="E22" s="43">
        <f>'[2]02'!E22</f>
        <v>0</v>
      </c>
      <c r="F22" s="43">
        <f>'[2]02'!F22</f>
        <v>0</v>
      </c>
      <c r="G22" s="7"/>
      <c r="H22" s="7"/>
    </row>
    <row r="23" spans="1:8" ht="18.75" customHeight="1" x14ac:dyDescent="0.35">
      <c r="A23" s="9">
        <v>7</v>
      </c>
      <c r="B23" s="7" t="s">
        <v>93</v>
      </c>
      <c r="C23" s="43">
        <f>D23</f>
        <v>45.384</v>
      </c>
      <c r="D23" s="43">
        <v>45.384</v>
      </c>
      <c r="E23" s="43">
        <f>'[1]Giao thu (Biểu 2) '!$C$31</f>
        <v>294</v>
      </c>
      <c r="F23" s="43">
        <f>E23</f>
        <v>294</v>
      </c>
      <c r="G23" s="7"/>
      <c r="H23" s="7"/>
    </row>
    <row r="24" spans="1:8" ht="18.75" customHeight="1" x14ac:dyDescent="0.35">
      <c r="A24" s="9">
        <v>8</v>
      </c>
      <c r="B24" s="7" t="s">
        <v>94</v>
      </c>
      <c r="C24" s="43">
        <v>55.89</v>
      </c>
      <c r="D24" s="43">
        <f>C24</f>
        <v>55.89</v>
      </c>
      <c r="E24" s="43">
        <f>'[1]Giao thu (Biểu 2) '!$C$34</f>
        <v>20</v>
      </c>
      <c r="F24" s="43">
        <f>E24</f>
        <v>20</v>
      </c>
      <c r="G24" s="7"/>
      <c r="H24" s="7"/>
    </row>
    <row r="25" spans="1:8" ht="21" hidden="1" customHeight="1" x14ac:dyDescent="0.35">
      <c r="A25" s="9"/>
      <c r="B25" s="7" t="s">
        <v>95</v>
      </c>
      <c r="C25" s="43">
        <f>'[2]02'!C25</f>
        <v>0</v>
      </c>
      <c r="D25" s="43">
        <f>'[2]02'!D25</f>
        <v>0</v>
      </c>
      <c r="E25" s="43">
        <f>'[2]02'!E25</f>
        <v>0</v>
      </c>
      <c r="F25" s="43">
        <f>'[2]02'!F25</f>
        <v>0</v>
      </c>
      <c r="G25" s="7"/>
      <c r="H25" s="7"/>
    </row>
    <row r="26" spans="1:8" ht="13.5" hidden="1" customHeight="1" x14ac:dyDescent="0.35">
      <c r="A26" s="9"/>
      <c r="B26" s="7" t="s">
        <v>96</v>
      </c>
      <c r="C26" s="43">
        <f>'[2]02'!C26</f>
        <v>0</v>
      </c>
      <c r="D26" s="43">
        <f>'[2]02'!D26</f>
        <v>0</v>
      </c>
      <c r="E26" s="43">
        <f>'[2]02'!E26</f>
        <v>0</v>
      </c>
      <c r="F26" s="43">
        <f>'[2]02'!F26</f>
        <v>0</v>
      </c>
      <c r="G26" s="7"/>
      <c r="H26" s="7"/>
    </row>
    <row r="27" spans="1:8" ht="12.75" hidden="1" customHeight="1" x14ac:dyDescent="0.35">
      <c r="A27" s="9"/>
      <c r="B27" s="7" t="s">
        <v>97</v>
      </c>
      <c r="C27" s="43">
        <f>'[2]02'!C27</f>
        <v>0</v>
      </c>
      <c r="D27" s="43">
        <f>'[2]02'!D27</f>
        <v>0</v>
      </c>
      <c r="E27" s="43">
        <f>'[2]02'!E27</f>
        <v>0</v>
      </c>
      <c r="F27" s="43">
        <f>'[2]02'!F27</f>
        <v>0</v>
      </c>
      <c r="G27" s="7"/>
      <c r="H27" s="7"/>
    </row>
    <row r="28" spans="1:8" ht="13.5" customHeight="1" x14ac:dyDescent="0.35">
      <c r="A28" s="9">
        <v>9</v>
      </c>
      <c r="B28" s="7" t="s">
        <v>98</v>
      </c>
      <c r="C28" s="43"/>
      <c r="D28" s="43"/>
      <c r="E28" s="43"/>
      <c r="F28" s="43">
        <f>'[2]02'!F28</f>
        <v>0</v>
      </c>
      <c r="G28" s="7"/>
      <c r="H28" s="7"/>
    </row>
    <row r="29" spans="1:8" ht="19.5" customHeight="1" x14ac:dyDescent="0.35">
      <c r="A29" s="9">
        <v>10</v>
      </c>
      <c r="B29" s="7" t="s">
        <v>99</v>
      </c>
      <c r="C29" s="43">
        <v>3.3279999999999998</v>
      </c>
      <c r="D29" s="43">
        <f>C29</f>
        <v>3.3279999999999998</v>
      </c>
      <c r="E29" s="43">
        <f>'[1]Giao thu (Biểu 2) '!$C$32</f>
        <v>2</v>
      </c>
      <c r="F29" s="43">
        <f>E29</f>
        <v>2</v>
      </c>
      <c r="G29" s="9"/>
      <c r="H29" s="7"/>
    </row>
    <row r="30" spans="1:8" ht="21" customHeight="1" x14ac:dyDescent="0.35">
      <c r="A30" s="9">
        <v>11</v>
      </c>
      <c r="B30" s="7" t="s">
        <v>100</v>
      </c>
      <c r="C30" s="43"/>
      <c r="D30" s="43"/>
      <c r="E30" s="43">
        <f>'[1]Giao thu (Biểu 2) '!$F$43</f>
        <v>8.5</v>
      </c>
      <c r="F30" s="43">
        <f>E30</f>
        <v>8.5</v>
      </c>
      <c r="G30" s="7"/>
      <c r="H30" s="7"/>
    </row>
    <row r="31" spans="1:8" ht="18.75" customHeight="1" x14ac:dyDescent="0.35">
      <c r="A31" s="9">
        <v>12</v>
      </c>
      <c r="B31" s="7" t="s">
        <v>101</v>
      </c>
      <c r="C31" s="43"/>
      <c r="D31" s="43"/>
      <c r="E31" s="43">
        <f>'[1]Giao thu (Biểu 2) '!$F$37</f>
        <v>425</v>
      </c>
      <c r="F31" s="43">
        <f>E31</f>
        <v>425</v>
      </c>
      <c r="G31" s="7"/>
      <c r="H31" s="7"/>
    </row>
    <row r="32" spans="1:8" ht="18.75" customHeight="1" x14ac:dyDescent="0.35">
      <c r="A32" s="9">
        <v>13</v>
      </c>
      <c r="B32" s="7" t="s">
        <v>102</v>
      </c>
      <c r="C32" s="43"/>
      <c r="D32" s="43"/>
      <c r="E32" s="43">
        <f>'[2]02'!E32</f>
        <v>0</v>
      </c>
      <c r="F32" s="43">
        <f>'[2]02'!F32</f>
        <v>0</v>
      </c>
      <c r="G32" s="7"/>
      <c r="H32" s="7"/>
    </row>
    <row r="33" spans="1:8" ht="18.75" customHeight="1" x14ac:dyDescent="0.35">
      <c r="A33" s="9">
        <v>14</v>
      </c>
      <c r="B33" s="7" t="s">
        <v>103</v>
      </c>
      <c r="C33" s="43"/>
      <c r="D33" s="43"/>
      <c r="E33" s="43">
        <f>'[2]02'!E33</f>
        <v>0</v>
      </c>
      <c r="F33" s="43">
        <f>'[2]02'!F33</f>
        <v>0</v>
      </c>
      <c r="G33" s="7"/>
      <c r="H33" s="7"/>
    </row>
    <row r="34" spans="1:8" ht="18.75" hidden="1" customHeight="1" x14ac:dyDescent="0.35">
      <c r="A34" s="9"/>
      <c r="B34" s="7" t="s">
        <v>84</v>
      </c>
      <c r="C34" s="43"/>
      <c r="D34" s="43"/>
      <c r="E34" s="43">
        <f>'[2]02'!E34</f>
        <v>0</v>
      </c>
      <c r="F34" s="43">
        <f>'[2]02'!F34</f>
        <v>0</v>
      </c>
      <c r="G34" s="7"/>
      <c r="H34" s="7"/>
    </row>
    <row r="35" spans="1:8" ht="21" hidden="1" customHeight="1" x14ac:dyDescent="0.35">
      <c r="A35" s="9"/>
      <c r="B35" s="7" t="s">
        <v>86</v>
      </c>
      <c r="C35" s="43"/>
      <c r="D35" s="43"/>
      <c r="E35" s="43">
        <f>'[2]02'!E35</f>
        <v>0</v>
      </c>
      <c r="F35" s="43">
        <f>'[2]02'!F35</f>
        <v>0</v>
      </c>
      <c r="G35" s="7"/>
      <c r="H35" s="7"/>
    </row>
    <row r="36" spans="1:8" ht="13.5" hidden="1" customHeight="1" x14ac:dyDescent="0.35">
      <c r="A36" s="9"/>
      <c r="B36" s="7" t="s">
        <v>87</v>
      </c>
      <c r="C36" s="43"/>
      <c r="D36" s="43"/>
      <c r="E36" s="43">
        <f>'[2]02'!E36</f>
        <v>0</v>
      </c>
      <c r="F36" s="43">
        <f>'[2]02'!F36</f>
        <v>0</v>
      </c>
      <c r="G36" s="7"/>
      <c r="H36" s="7"/>
    </row>
    <row r="37" spans="1:8" ht="16.5" customHeight="1" x14ac:dyDescent="0.35">
      <c r="A37" s="9">
        <v>15</v>
      </c>
      <c r="B37" s="7" t="s">
        <v>104</v>
      </c>
      <c r="C37" s="43"/>
      <c r="D37" s="43"/>
      <c r="E37" s="43">
        <f>'[2]02'!E37</f>
        <v>0</v>
      </c>
      <c r="F37" s="43">
        <f>'[2]02'!F37</f>
        <v>0</v>
      </c>
      <c r="G37" s="7"/>
      <c r="H37" s="7"/>
    </row>
    <row r="38" spans="1:8" ht="15.75" customHeight="1" x14ac:dyDescent="0.35">
      <c r="A38" s="9">
        <v>16</v>
      </c>
      <c r="B38" s="7" t="s">
        <v>105</v>
      </c>
      <c r="C38" s="43">
        <f>D38</f>
        <v>19.323</v>
      </c>
      <c r="D38" s="43">
        <v>19.323</v>
      </c>
      <c r="E38" s="43">
        <f>'[2]02'!E38</f>
        <v>0</v>
      </c>
      <c r="F38" s="43">
        <f>'[2]02'!F38</f>
        <v>0</v>
      </c>
      <c r="G38" s="7"/>
      <c r="H38" s="7"/>
    </row>
    <row r="39" spans="1:8" ht="16.5" customHeight="1" x14ac:dyDescent="0.35">
      <c r="A39" s="24" t="s">
        <v>7</v>
      </c>
      <c r="B39" s="6" t="s">
        <v>107</v>
      </c>
      <c r="C39" s="25">
        <v>510</v>
      </c>
      <c r="D39" s="25">
        <f>C39</f>
        <v>510</v>
      </c>
      <c r="E39" s="34"/>
      <c r="F39" s="34"/>
      <c r="G39" s="24"/>
      <c r="H39" s="6"/>
    </row>
    <row r="40" spans="1:8" ht="16.5" customHeight="1" x14ac:dyDescent="0.35">
      <c r="A40" s="24" t="s">
        <v>8</v>
      </c>
      <c r="B40" s="6" t="s">
        <v>44</v>
      </c>
      <c r="C40" s="65">
        <f>D40</f>
        <v>1000</v>
      </c>
      <c r="D40" s="65">
        <v>1000</v>
      </c>
      <c r="E40" s="65">
        <f>'[2]02'!E40</f>
        <v>0</v>
      </c>
      <c r="F40" s="65">
        <f>'[2]02'!F40</f>
        <v>0</v>
      </c>
      <c r="G40" s="24"/>
      <c r="H40" s="6"/>
    </row>
    <row r="41" spans="1:8" ht="16.5" customHeight="1" x14ac:dyDescent="0.35">
      <c r="A41" s="24" t="s">
        <v>9</v>
      </c>
      <c r="B41" s="6" t="s">
        <v>45</v>
      </c>
      <c r="C41" s="65">
        <v>135.19</v>
      </c>
      <c r="D41" s="65">
        <v>135.19</v>
      </c>
      <c r="E41" s="65">
        <f>'[2]02'!E41</f>
        <v>0</v>
      </c>
      <c r="F41" s="65">
        <f>'[2]02'!F41</f>
        <v>0</v>
      </c>
      <c r="G41" s="24"/>
      <c r="H41" s="6"/>
    </row>
    <row r="42" spans="1:8" ht="21" customHeight="1" x14ac:dyDescent="0.35">
      <c r="A42" s="24" t="s">
        <v>14</v>
      </c>
      <c r="B42" s="6" t="s">
        <v>26</v>
      </c>
      <c r="C42" s="34">
        <f t="shared" ref="C42:D42" si="2">SUM(C43:C44)</f>
        <v>108032.217</v>
      </c>
      <c r="D42" s="34">
        <f t="shared" si="2"/>
        <v>108032.217</v>
      </c>
      <c r="E42" s="34">
        <f>SUM(E43:E44)</f>
        <v>123379.9</v>
      </c>
      <c r="F42" s="34">
        <f>SUM(F43:F44)</f>
        <v>123379.9</v>
      </c>
      <c r="G42" s="24"/>
      <c r="H42" s="6"/>
    </row>
    <row r="43" spans="1:8" ht="16.5" customHeight="1" x14ac:dyDescent="0.35">
      <c r="A43" s="9"/>
      <c r="B43" s="7" t="s">
        <v>46</v>
      </c>
      <c r="C43" s="44">
        <v>51165.2</v>
      </c>
      <c r="D43" s="44">
        <f>C43</f>
        <v>51165.2</v>
      </c>
      <c r="E43" s="44">
        <f>'[1]Biểu 3 '!$E$12</f>
        <v>113514.2</v>
      </c>
      <c r="F43" s="44">
        <f>E43</f>
        <v>113514.2</v>
      </c>
      <c r="G43" s="7"/>
      <c r="H43" s="7"/>
    </row>
    <row r="44" spans="1:8" ht="16.5" customHeight="1" x14ac:dyDescent="0.35">
      <c r="A44" s="15"/>
      <c r="B44" s="10" t="s">
        <v>47</v>
      </c>
      <c r="C44" s="45">
        <v>56867.017</v>
      </c>
      <c r="D44" s="45">
        <f>C44</f>
        <v>56867.017</v>
      </c>
      <c r="E44" s="45">
        <f>'[1]Biểu 3 '!$E$13</f>
        <v>9865.7000000000007</v>
      </c>
      <c r="F44" s="45">
        <f>E44</f>
        <v>9865.7000000000007</v>
      </c>
      <c r="G44" s="10"/>
      <c r="H44" s="10"/>
    </row>
    <row r="45" spans="1:8" x14ac:dyDescent="0.35">
      <c r="A45" s="66"/>
    </row>
    <row r="46" spans="1:8" x14ac:dyDescent="0.35">
      <c r="A46" s="66"/>
    </row>
    <row r="47" spans="1:8" x14ac:dyDescent="0.35">
      <c r="A47" s="66"/>
    </row>
    <row r="48" spans="1:8" x14ac:dyDescent="0.35">
      <c r="A48" s="66"/>
    </row>
    <row r="49" spans="1:1" x14ac:dyDescent="0.35">
      <c r="A49" s="66"/>
    </row>
    <row r="50" spans="1:1" x14ac:dyDescent="0.35">
      <c r="A50" s="66"/>
    </row>
    <row r="51" spans="1:1" x14ac:dyDescent="0.35">
      <c r="A51" s="66"/>
    </row>
    <row r="52" spans="1:1" x14ac:dyDescent="0.35">
      <c r="A52" s="66"/>
    </row>
    <row r="53" spans="1:1" x14ac:dyDescent="0.35">
      <c r="A53" s="66"/>
    </row>
    <row r="54" spans="1:1" x14ac:dyDescent="0.35">
      <c r="A54" s="66"/>
    </row>
    <row r="55" spans="1:1" x14ac:dyDescent="0.35">
      <c r="A55" s="66"/>
    </row>
    <row r="56" spans="1:1" x14ac:dyDescent="0.35">
      <c r="A56" s="66"/>
    </row>
  </sheetData>
  <mergeCells count="10">
    <mergeCell ref="G5:H5"/>
    <mergeCell ref="A5:A6"/>
    <mergeCell ref="B5:B6"/>
    <mergeCell ref="C5:D5"/>
    <mergeCell ref="E5:F5"/>
    <mergeCell ref="F1:H1"/>
    <mergeCell ref="A1:E1"/>
    <mergeCell ref="A2:H2"/>
    <mergeCell ref="A3:H3"/>
    <mergeCell ref="A4:H4"/>
  </mergeCells>
  <printOptions horizontalCentered="1"/>
  <pageMargins left="0.35433070866141703" right="0.196850393700787" top="0.196850393700787" bottom="0.15748031496063" header="0.15748031496063" footer="0.15748031496063"/>
  <pageSetup paperSize="9"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H11" sqref="H11"/>
    </sheetView>
  </sheetViews>
  <sheetFormatPr defaultRowHeight="14.5" x14ac:dyDescent="0.35"/>
  <cols>
    <col min="1" max="1" width="5.453125" customWidth="1"/>
    <col min="2" max="2" width="35.26953125" customWidth="1"/>
    <col min="3" max="3" width="11.54296875" style="107" customWidth="1"/>
    <col min="4" max="4" width="10.81640625" style="107" customWidth="1"/>
    <col min="5" max="5" width="11.7265625" style="107" customWidth="1"/>
    <col min="6" max="6" width="11.7265625" customWidth="1"/>
    <col min="7" max="7" width="10.81640625" customWidth="1"/>
    <col min="8" max="8" width="12.453125" customWidth="1"/>
    <col min="9" max="11" width="10.81640625" customWidth="1"/>
    <col min="12" max="12" width="14.1796875" customWidth="1"/>
  </cols>
  <sheetData>
    <row r="1" spans="1:12" ht="21.75" customHeight="1" x14ac:dyDescent="0.35">
      <c r="A1" s="81" t="s">
        <v>138</v>
      </c>
      <c r="B1" s="76"/>
      <c r="C1" s="76"/>
      <c r="D1" s="76"/>
      <c r="E1" s="76"/>
      <c r="F1" s="76"/>
      <c r="G1" s="76"/>
      <c r="H1" s="76"/>
      <c r="I1" s="76"/>
      <c r="J1" s="84" t="s">
        <v>75</v>
      </c>
      <c r="K1" s="84"/>
    </row>
    <row r="2" spans="1:12" ht="21" customHeight="1" x14ac:dyDescent="0.35">
      <c r="A2" s="108" t="s">
        <v>124</v>
      </c>
      <c r="B2" s="109"/>
      <c r="C2" s="109"/>
      <c r="D2" s="109"/>
      <c r="E2" s="109"/>
      <c r="F2" s="109"/>
      <c r="G2" s="109"/>
      <c r="H2" s="109"/>
      <c r="I2" s="109"/>
      <c r="J2" s="109"/>
      <c r="K2" s="109"/>
    </row>
    <row r="3" spans="1:12" ht="20.25" customHeight="1" x14ac:dyDescent="0.35">
      <c r="A3" s="111" t="s">
        <v>0</v>
      </c>
      <c r="B3" s="112"/>
      <c r="C3" s="112"/>
      <c r="D3" s="112"/>
      <c r="E3" s="112"/>
      <c r="F3" s="112"/>
      <c r="G3" s="112"/>
      <c r="H3" s="112"/>
      <c r="I3" s="112"/>
      <c r="J3" s="112"/>
      <c r="K3" s="112"/>
    </row>
    <row r="4" spans="1:12" ht="16.5" customHeight="1" x14ac:dyDescent="0.35">
      <c r="A4" s="77" t="s">
        <v>119</v>
      </c>
      <c r="B4" s="78"/>
      <c r="C4" s="78"/>
      <c r="D4" s="78"/>
      <c r="E4" s="78"/>
      <c r="F4" s="78"/>
      <c r="G4" s="78"/>
      <c r="H4" s="78"/>
      <c r="I4" s="78"/>
      <c r="J4" s="78"/>
      <c r="K4" s="78"/>
    </row>
    <row r="5" spans="1:12" ht="33.75" customHeight="1" x14ac:dyDescent="0.35">
      <c r="A5" s="82" t="s">
        <v>1</v>
      </c>
      <c r="B5" s="82" t="s">
        <v>2</v>
      </c>
      <c r="C5" s="82" t="s">
        <v>76</v>
      </c>
      <c r="D5" s="82"/>
      <c r="E5" s="82"/>
      <c r="F5" s="82" t="s">
        <v>123</v>
      </c>
      <c r="G5" s="82"/>
      <c r="H5" s="82"/>
      <c r="I5" s="82" t="s">
        <v>74</v>
      </c>
      <c r="J5" s="82"/>
      <c r="K5" s="82"/>
    </row>
    <row r="6" spans="1:12" ht="46.5" customHeight="1" x14ac:dyDescent="0.35">
      <c r="A6" s="82"/>
      <c r="B6" s="82"/>
      <c r="C6" s="72" t="s">
        <v>18</v>
      </c>
      <c r="D6" s="72" t="s">
        <v>48</v>
      </c>
      <c r="E6" s="72" t="s">
        <v>49</v>
      </c>
      <c r="F6" s="12" t="s">
        <v>18</v>
      </c>
      <c r="G6" s="12" t="s">
        <v>48</v>
      </c>
      <c r="H6" s="12" t="s">
        <v>49</v>
      </c>
      <c r="I6" s="12" t="s">
        <v>18</v>
      </c>
      <c r="J6" s="12" t="s">
        <v>48</v>
      </c>
      <c r="K6" s="12" t="s">
        <v>49</v>
      </c>
    </row>
    <row r="7" spans="1:12" ht="21" customHeight="1" x14ac:dyDescent="0.35">
      <c r="A7" s="11" t="s">
        <v>3</v>
      </c>
      <c r="B7" s="11" t="s">
        <v>4</v>
      </c>
      <c r="C7" s="11">
        <v>1</v>
      </c>
      <c r="D7" s="11">
        <v>2</v>
      </c>
      <c r="E7" s="11">
        <v>3</v>
      </c>
      <c r="F7" s="11">
        <v>4</v>
      </c>
      <c r="G7" s="11">
        <v>5</v>
      </c>
      <c r="H7" s="11">
        <v>6</v>
      </c>
      <c r="I7" s="11" t="s">
        <v>23</v>
      </c>
      <c r="J7" s="11" t="s">
        <v>24</v>
      </c>
      <c r="K7" s="11" t="s">
        <v>25</v>
      </c>
    </row>
    <row r="8" spans="1:12" ht="19.5" customHeight="1" x14ac:dyDescent="0.35">
      <c r="A8" s="5"/>
      <c r="B8" s="5" t="s">
        <v>50</v>
      </c>
      <c r="C8" s="39">
        <f>C9+C24+C25+C26+C27+C28+C29+C30</f>
        <v>110259.84600000001</v>
      </c>
      <c r="D8" s="39">
        <f>SUM(D11:D30)+D9</f>
        <v>34578.199999999997</v>
      </c>
      <c r="E8" s="39">
        <f t="shared" ref="C8:E8" si="0">SUM(E11:E30)</f>
        <v>75681.646000000008</v>
      </c>
      <c r="F8" s="39">
        <f>SUM(F11:F30)</f>
        <v>124323.88261459998</v>
      </c>
      <c r="G8" s="39">
        <f t="shared" ref="D8:G8" si="1">SUM(G11:G30)</f>
        <v>3042</v>
      </c>
      <c r="H8" s="39">
        <f>SUM(H11:H30)</f>
        <v>121281.88261459998</v>
      </c>
      <c r="I8" s="5"/>
      <c r="J8" s="5"/>
      <c r="K8" s="5"/>
      <c r="L8" s="61">
        <f>F8-'104'!E8</f>
        <v>-1.7385400016792119E-2</v>
      </c>
    </row>
    <row r="9" spans="1:12" s="38" customFormat="1" ht="19.5" customHeight="1" x14ac:dyDescent="0.35">
      <c r="A9" s="24" t="s">
        <v>5</v>
      </c>
      <c r="B9" s="37" t="s">
        <v>108</v>
      </c>
      <c r="C9" s="39">
        <f>D9+E9</f>
        <v>99643.256000000008</v>
      </c>
      <c r="D9" s="39">
        <v>26447.8</v>
      </c>
      <c r="E9" s="39">
        <f t="shared" ref="C9:G9" si="2">SUM(E10:E23)-E10</f>
        <v>73195.456000000006</v>
      </c>
      <c r="F9" s="39">
        <f t="shared" si="2"/>
        <v>111919.9826146</v>
      </c>
      <c r="G9" s="39">
        <f t="shared" si="2"/>
        <v>1809</v>
      </c>
      <c r="H9" s="39">
        <f>SUM(H10:H23)-H10</f>
        <v>110110.9826146</v>
      </c>
      <c r="I9" s="25"/>
      <c r="J9" s="25"/>
      <c r="K9" s="25"/>
    </row>
    <row r="10" spans="1:12" ht="19.5" customHeight="1" x14ac:dyDescent="0.35">
      <c r="A10" s="9">
        <v>1</v>
      </c>
      <c r="B10" s="13" t="s">
        <v>109</v>
      </c>
      <c r="C10" s="35">
        <f>D10+E10</f>
        <v>2656.5</v>
      </c>
      <c r="D10" s="35"/>
      <c r="E10" s="35">
        <f t="shared" ref="E10" si="3">+E11+E12</f>
        <v>2656.5</v>
      </c>
      <c r="F10" s="35">
        <f>G10+H10</f>
        <v>1785.4018039999999</v>
      </c>
      <c r="G10" s="35">
        <f t="shared" ref="C10:G10" si="4">+G11+G12</f>
        <v>0</v>
      </c>
      <c r="H10" s="35">
        <f>+H11+H12</f>
        <v>1785.4018039999999</v>
      </c>
      <c r="I10" s="14"/>
      <c r="J10" s="14"/>
      <c r="K10" s="14"/>
    </row>
    <row r="11" spans="1:12" s="51" customFormat="1" ht="19.5" customHeight="1" x14ac:dyDescent="0.35">
      <c r="A11" s="47"/>
      <c r="B11" s="48" t="s">
        <v>110</v>
      </c>
      <c r="C11" s="113">
        <f>D11+E11</f>
        <v>2069.9</v>
      </c>
      <c r="D11" s="113"/>
      <c r="E11" s="113">
        <v>2069.9</v>
      </c>
      <c r="F11" s="49">
        <f>G11+H11</f>
        <v>1171.4018039999999</v>
      </c>
      <c r="G11" s="49">
        <f>'[2]03'!G11</f>
        <v>0</v>
      </c>
      <c r="H11" s="49">
        <f>'[1]Bieu 37'!$F$10</f>
        <v>1171.4018039999999</v>
      </c>
      <c r="I11" s="50"/>
      <c r="J11" s="50"/>
      <c r="K11" s="50"/>
    </row>
    <row r="12" spans="1:12" s="51" customFormat="1" ht="19.5" customHeight="1" x14ac:dyDescent="0.35">
      <c r="A12" s="47"/>
      <c r="B12" s="48" t="s">
        <v>111</v>
      </c>
      <c r="C12" s="113">
        <f t="shared" ref="C11:C30" si="5">D12+E12</f>
        <v>586.6</v>
      </c>
      <c r="D12" s="113"/>
      <c r="E12" s="113">
        <v>586.6</v>
      </c>
      <c r="F12" s="49">
        <f>G12+H12</f>
        <v>614</v>
      </c>
      <c r="G12" s="49">
        <f>'[2]03'!G12</f>
        <v>0</v>
      </c>
      <c r="H12" s="49">
        <f>'[1]Bieu 37'!$G$10</f>
        <v>614</v>
      </c>
      <c r="I12" s="50"/>
      <c r="J12" s="50"/>
      <c r="K12" s="50"/>
    </row>
    <row r="13" spans="1:12" ht="19.5" customHeight="1" x14ac:dyDescent="0.35">
      <c r="A13" s="9">
        <v>2</v>
      </c>
      <c r="B13" s="13" t="s">
        <v>51</v>
      </c>
      <c r="C13" s="35">
        <f t="shared" si="5"/>
        <v>37088.5</v>
      </c>
      <c r="D13" s="35"/>
      <c r="E13" s="35">
        <f>34178+3216-305.5</f>
        <v>37088.5</v>
      </c>
      <c r="F13" s="40">
        <f>G13+H13</f>
        <v>49610.5810986</v>
      </c>
      <c r="G13" s="40">
        <f>'[2]03'!G13</f>
        <v>0</v>
      </c>
      <c r="H13" s="40">
        <f>'[1]Bieu 37'!$D$10-'[1]Bieu 33 '!$C$42-'[1]Bieu 33 '!$C$45</f>
        <v>49610.5810986</v>
      </c>
      <c r="I13" s="14"/>
      <c r="J13" s="14"/>
      <c r="K13" s="14"/>
    </row>
    <row r="14" spans="1:12" ht="19.5" customHeight="1" x14ac:dyDescent="0.35">
      <c r="A14" s="9">
        <v>3</v>
      </c>
      <c r="B14" s="13" t="s">
        <v>52</v>
      </c>
      <c r="C14" s="35"/>
      <c r="D14" s="35"/>
      <c r="E14" s="35"/>
      <c r="F14" s="40">
        <f t="shared" ref="F14:F23" si="6">G14+H14</f>
        <v>100</v>
      </c>
      <c r="G14" s="40">
        <f>'[2]03'!G14</f>
        <v>0</v>
      </c>
      <c r="H14" s="40">
        <f>'[1]Bieu 37'!$E$10</f>
        <v>100</v>
      </c>
      <c r="I14" s="14"/>
      <c r="J14" s="14"/>
      <c r="K14" s="14"/>
    </row>
    <row r="15" spans="1:12" ht="19.5" customHeight="1" x14ac:dyDescent="0.35">
      <c r="A15" s="9">
        <v>4</v>
      </c>
      <c r="B15" s="13" t="s">
        <v>53</v>
      </c>
      <c r="C15" s="35">
        <f t="shared" si="5"/>
        <v>89.855999999999995</v>
      </c>
      <c r="D15" s="35"/>
      <c r="E15" s="35">
        <v>89.855999999999995</v>
      </c>
      <c r="F15" s="40">
        <f t="shared" si="6"/>
        <v>4000</v>
      </c>
      <c r="G15" s="40">
        <f>'[2]03'!G15</f>
        <v>0</v>
      </c>
      <c r="H15" s="40">
        <f>'[1]Bieu 37'!$H$10</f>
        <v>4000</v>
      </c>
      <c r="I15" s="14"/>
      <c r="J15" s="14"/>
      <c r="K15" s="14"/>
    </row>
    <row r="16" spans="1:12" ht="19.5" customHeight="1" x14ac:dyDescent="0.35">
      <c r="A16" s="9">
        <v>5</v>
      </c>
      <c r="B16" s="13" t="s">
        <v>54</v>
      </c>
      <c r="C16" s="35">
        <f t="shared" si="5"/>
        <v>57.9</v>
      </c>
      <c r="D16" s="35"/>
      <c r="E16" s="35">
        <v>57.9</v>
      </c>
      <c r="F16" s="40">
        <f t="shared" si="6"/>
        <v>200</v>
      </c>
      <c r="G16" s="40">
        <f>'[2]03'!G16</f>
        <v>0</v>
      </c>
      <c r="H16" s="40">
        <f>'[1]Bieu 37'!$I$10</f>
        <v>200</v>
      </c>
      <c r="I16" s="14"/>
      <c r="J16" s="14"/>
      <c r="K16" s="14"/>
    </row>
    <row r="17" spans="1:11" ht="19.5" customHeight="1" x14ac:dyDescent="0.35">
      <c r="A17" s="9">
        <v>6</v>
      </c>
      <c r="B17" s="13" t="s">
        <v>55</v>
      </c>
      <c r="C17" s="35"/>
      <c r="D17" s="35"/>
      <c r="E17" s="35"/>
      <c r="F17" s="40">
        <f t="shared" si="6"/>
        <v>0</v>
      </c>
      <c r="G17" s="40">
        <f>'[2]03'!G17</f>
        <v>0</v>
      </c>
      <c r="H17" s="40">
        <f>'[2]03'!H17</f>
        <v>0</v>
      </c>
      <c r="I17" s="14"/>
      <c r="J17" s="14"/>
      <c r="K17" s="14"/>
    </row>
    <row r="18" spans="1:11" ht="19.5" customHeight="1" x14ac:dyDescent="0.35">
      <c r="A18" s="9">
        <v>7</v>
      </c>
      <c r="B18" s="13" t="s">
        <v>112</v>
      </c>
      <c r="C18" s="35"/>
      <c r="D18" s="35"/>
      <c r="E18" s="35"/>
      <c r="F18" s="40">
        <f t="shared" si="6"/>
        <v>0</v>
      </c>
      <c r="G18" s="40">
        <f>'[2]03'!G18</f>
        <v>0</v>
      </c>
      <c r="H18" s="40">
        <f>'[2]03'!H18</f>
        <v>0</v>
      </c>
      <c r="I18" s="14"/>
      <c r="J18" s="14"/>
      <c r="K18" s="14"/>
    </row>
    <row r="19" spans="1:11" ht="19.5" customHeight="1" x14ac:dyDescent="0.35">
      <c r="A19" s="9">
        <v>8</v>
      </c>
      <c r="B19" s="13" t="s">
        <v>16</v>
      </c>
      <c r="C19" s="35">
        <f t="shared" si="5"/>
        <v>85.207999999999998</v>
      </c>
      <c r="D19" s="35"/>
      <c r="E19" s="35">
        <v>85.207999999999998</v>
      </c>
      <c r="F19" s="40">
        <f t="shared" si="6"/>
        <v>462.1</v>
      </c>
      <c r="G19" s="40">
        <f>'[2]03'!G19</f>
        <v>0</v>
      </c>
      <c r="H19" s="40">
        <f>'[1]Bieu 37'!$L$10</f>
        <v>462.1</v>
      </c>
      <c r="I19" s="14"/>
      <c r="J19" s="14"/>
      <c r="K19" s="14"/>
    </row>
    <row r="20" spans="1:11" ht="19.5" customHeight="1" x14ac:dyDescent="0.35">
      <c r="A20" s="9">
        <v>9</v>
      </c>
      <c r="B20" s="13" t="s">
        <v>17</v>
      </c>
      <c r="C20" s="35">
        <f t="shared" si="5"/>
        <v>323.49200000000002</v>
      </c>
      <c r="D20" s="35"/>
      <c r="E20" s="35">
        <v>323.49200000000002</v>
      </c>
      <c r="F20" s="40">
        <f t="shared" si="6"/>
        <v>23920.9</v>
      </c>
      <c r="G20" s="40">
        <f>'[1]Bieu 35  '!$C$14+'[1]Bieu 35  '!$C$16-G27</f>
        <v>1809</v>
      </c>
      <c r="H20" s="40">
        <f>'[1]Bieu 37'!$M$10+179.9</f>
        <v>22111.9</v>
      </c>
      <c r="I20" s="14"/>
      <c r="J20" s="14"/>
      <c r="K20" s="14"/>
    </row>
    <row r="21" spans="1:11" ht="19.5" customHeight="1" x14ac:dyDescent="0.35">
      <c r="A21" s="9">
        <v>10</v>
      </c>
      <c r="B21" s="13" t="s">
        <v>113</v>
      </c>
      <c r="C21" s="35">
        <f t="shared" si="5"/>
        <v>30466</v>
      </c>
      <c r="D21" s="35"/>
      <c r="E21" s="35">
        <v>30466</v>
      </c>
      <c r="F21" s="40">
        <f t="shared" si="6"/>
        <v>27612.436544</v>
      </c>
      <c r="G21" s="40">
        <f>'[2]03'!G21</f>
        <v>0</v>
      </c>
      <c r="H21" s="40">
        <f>'[1]Bieu 37'!$P$10</f>
        <v>27612.436544</v>
      </c>
      <c r="I21" s="14"/>
      <c r="J21" s="14"/>
      <c r="K21" s="14"/>
    </row>
    <row r="22" spans="1:11" ht="19.5" customHeight="1" x14ac:dyDescent="0.35">
      <c r="A22" s="9">
        <v>11</v>
      </c>
      <c r="B22" s="46" t="s">
        <v>125</v>
      </c>
      <c r="C22" s="35">
        <f t="shared" si="5"/>
        <v>2428</v>
      </c>
      <c r="D22" s="35"/>
      <c r="E22" s="35">
        <v>2428</v>
      </c>
      <c r="F22" s="40">
        <f t="shared" si="6"/>
        <v>3668.7</v>
      </c>
      <c r="G22" s="40">
        <f>'[2]03'!G22</f>
        <v>0</v>
      </c>
      <c r="H22" s="40">
        <f>'[1]Bieu 37'!$Q$10-'[1]Bieu 33 '!$C$43-'[1]Bieu 33 '!$C$46</f>
        <v>3668.7</v>
      </c>
      <c r="I22" s="14"/>
      <c r="J22" s="14"/>
      <c r="K22" s="14"/>
    </row>
    <row r="23" spans="1:11" ht="19.5" customHeight="1" x14ac:dyDescent="0.35">
      <c r="A23" s="9">
        <v>12</v>
      </c>
      <c r="B23" s="46" t="s">
        <v>126</v>
      </c>
      <c r="C23" s="35"/>
      <c r="D23" s="35"/>
      <c r="E23" s="35"/>
      <c r="F23" s="40">
        <f t="shared" si="6"/>
        <v>559.86316799999997</v>
      </c>
      <c r="G23" s="40">
        <f>'[2]03'!G23</f>
        <v>0</v>
      </c>
      <c r="H23" s="40">
        <f>-'[1]Bieu 35  '!$O$11</f>
        <v>559.86316799999997</v>
      </c>
      <c r="I23" s="14"/>
      <c r="J23" s="14"/>
      <c r="K23" s="14"/>
    </row>
    <row r="24" spans="1:11" s="38" customFormat="1" ht="19.5" customHeight="1" x14ac:dyDescent="0.35">
      <c r="A24" s="52" t="s">
        <v>6</v>
      </c>
      <c r="B24" s="53" t="s">
        <v>114</v>
      </c>
      <c r="C24" s="35">
        <f t="shared" si="5"/>
        <v>342</v>
      </c>
      <c r="D24" s="28"/>
      <c r="E24" s="28">
        <v>342</v>
      </c>
      <c r="F24" s="28">
        <f>G24+H24</f>
        <v>249</v>
      </c>
      <c r="G24" s="28">
        <f>'[2]03'!G24</f>
        <v>0</v>
      </c>
      <c r="H24" s="28">
        <f>'[1]Bieu 37'!$C$90</f>
        <v>249</v>
      </c>
      <c r="I24" s="25"/>
      <c r="J24" s="25"/>
      <c r="K24" s="25"/>
    </row>
    <row r="25" spans="1:11" s="38" customFormat="1" ht="19.5" customHeight="1" x14ac:dyDescent="0.35">
      <c r="A25" s="52" t="s">
        <v>7</v>
      </c>
      <c r="B25" s="53" t="s">
        <v>115</v>
      </c>
      <c r="C25" s="35">
        <f t="shared" si="5"/>
        <v>309</v>
      </c>
      <c r="D25" s="28"/>
      <c r="E25" s="28">
        <v>309</v>
      </c>
      <c r="F25" s="28">
        <f>G25+H25</f>
        <v>2289.1999999999998</v>
      </c>
      <c r="G25" s="28">
        <f>'[2]03'!G25</f>
        <v>0</v>
      </c>
      <c r="H25" s="28">
        <f>'[1]Bieu 37'!$C$92</f>
        <v>2289.1999999999998</v>
      </c>
      <c r="I25" s="25"/>
      <c r="J25" s="25"/>
      <c r="K25" s="25"/>
    </row>
    <row r="26" spans="1:11" s="38" customFormat="1" ht="19.5" customHeight="1" x14ac:dyDescent="0.35">
      <c r="A26" s="52" t="s">
        <v>8</v>
      </c>
      <c r="B26" s="53" t="s">
        <v>127</v>
      </c>
      <c r="C26" s="35"/>
      <c r="D26" s="28"/>
      <c r="E26" s="28"/>
      <c r="F26" s="28"/>
      <c r="G26" s="28">
        <f>'[2]03'!G26</f>
        <v>0</v>
      </c>
      <c r="H26" s="28">
        <f>'[2]03'!H26</f>
        <v>0</v>
      </c>
      <c r="I26" s="25"/>
      <c r="J26" s="25"/>
      <c r="K26" s="25"/>
    </row>
    <row r="27" spans="1:11" s="38" customFormat="1" ht="28" x14ac:dyDescent="0.35">
      <c r="A27" s="52" t="s">
        <v>9</v>
      </c>
      <c r="B27" s="53" t="s">
        <v>128</v>
      </c>
      <c r="C27" s="35"/>
      <c r="D27" s="28"/>
      <c r="E27" s="28"/>
      <c r="F27" s="28">
        <f>G27+H27</f>
        <v>9865.7000000000007</v>
      </c>
      <c r="G27" s="28">
        <f>'[1]Bieu 33 '!$C$40</f>
        <v>1233</v>
      </c>
      <c r="H27" s="28">
        <f>'[1]Bieu 33 '!$C$41</f>
        <v>8632.7000000000007</v>
      </c>
      <c r="I27" s="25"/>
      <c r="J27" s="25"/>
      <c r="K27" s="25"/>
    </row>
    <row r="28" spans="1:11" s="38" customFormat="1" ht="19.5" customHeight="1" x14ac:dyDescent="0.35">
      <c r="A28" s="52" t="s">
        <v>14</v>
      </c>
      <c r="B28" s="53" t="s">
        <v>116</v>
      </c>
      <c r="C28" s="34">
        <f t="shared" si="5"/>
        <v>9319.5</v>
      </c>
      <c r="D28" s="28">
        <v>7806.5</v>
      </c>
      <c r="E28" s="28">
        <v>1513</v>
      </c>
      <c r="F28" s="28">
        <f>'[2]03'!F28</f>
        <v>0</v>
      </c>
      <c r="G28" s="28">
        <f>'[2]03'!G28</f>
        <v>0</v>
      </c>
      <c r="H28" s="28">
        <f>'[2]03'!H28</f>
        <v>0</v>
      </c>
      <c r="I28" s="25"/>
      <c r="J28" s="25"/>
      <c r="K28" s="25"/>
    </row>
    <row r="29" spans="1:11" s="38" customFormat="1" ht="19.5" customHeight="1" x14ac:dyDescent="0.35">
      <c r="A29" s="52" t="s">
        <v>129</v>
      </c>
      <c r="B29" s="53" t="s">
        <v>117</v>
      </c>
      <c r="C29" s="34">
        <f>D29+E29</f>
        <v>510.9</v>
      </c>
      <c r="D29" s="28">
        <v>323.89999999999998</v>
      </c>
      <c r="E29" s="28">
        <v>187</v>
      </c>
      <c r="F29" s="28">
        <f>'[2]03'!F29</f>
        <v>0</v>
      </c>
      <c r="G29" s="28">
        <f>'[2]03'!G29</f>
        <v>0</v>
      </c>
      <c r="H29" s="28">
        <f>'[2]03'!H29</f>
        <v>0</v>
      </c>
      <c r="I29" s="25"/>
      <c r="J29" s="25"/>
      <c r="K29" s="25"/>
    </row>
    <row r="30" spans="1:11" s="38" customFormat="1" ht="19.5" customHeight="1" x14ac:dyDescent="0.35">
      <c r="A30" s="54" t="s">
        <v>130</v>
      </c>
      <c r="B30" s="55" t="s">
        <v>118</v>
      </c>
      <c r="C30" s="34">
        <f t="shared" si="5"/>
        <v>135.19</v>
      </c>
      <c r="D30" s="56"/>
      <c r="E30" s="56">
        <v>135.19</v>
      </c>
      <c r="F30" s="56">
        <f>'[2]03'!F30</f>
        <v>0</v>
      </c>
      <c r="G30" s="56">
        <f>'[2]03'!G30</f>
        <v>0</v>
      </c>
      <c r="H30" s="56">
        <f>'[2]03'!H30</f>
        <v>0</v>
      </c>
      <c r="I30" s="57"/>
      <c r="J30" s="26"/>
      <c r="K30" s="26"/>
    </row>
    <row r="31" spans="1:11" x14ac:dyDescent="0.35">
      <c r="A31" s="3"/>
      <c r="B31" s="3"/>
      <c r="C31" s="114"/>
      <c r="D31" s="114"/>
      <c r="E31" s="114"/>
      <c r="F31" s="3"/>
      <c r="G31" s="3"/>
      <c r="H31" s="3"/>
      <c r="I31" s="3"/>
      <c r="J31" s="3"/>
      <c r="K31" s="3"/>
    </row>
    <row r="32" spans="1:11" x14ac:dyDescent="0.35">
      <c r="A32" s="2"/>
    </row>
    <row r="33" spans="1:1" x14ac:dyDescent="0.35">
      <c r="A33" s="2"/>
    </row>
    <row r="34" spans="1:1" x14ac:dyDescent="0.35">
      <c r="A34" s="2"/>
    </row>
    <row r="35" spans="1:1" x14ac:dyDescent="0.35">
      <c r="A35" s="2"/>
    </row>
    <row r="36" spans="1:1" x14ac:dyDescent="0.35">
      <c r="A36" s="2"/>
    </row>
    <row r="37" spans="1:1" x14ac:dyDescent="0.35">
      <c r="A37" s="2"/>
    </row>
  </sheetData>
  <mergeCells count="10">
    <mergeCell ref="F5:H5"/>
    <mergeCell ref="I5:K5"/>
    <mergeCell ref="A5:A6"/>
    <mergeCell ref="B5:B6"/>
    <mergeCell ref="C5:E5"/>
    <mergeCell ref="J1:K1"/>
    <mergeCell ref="A1:I1"/>
    <mergeCell ref="A2:K2"/>
    <mergeCell ref="A3:K3"/>
    <mergeCell ref="A4:K4"/>
  </mergeCells>
  <printOptions horizontalCentered="1"/>
  <pageMargins left="0.17" right="0.17" top="0.22" bottom="0.2" header="0.17" footer="0.1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7" zoomScaleNormal="100" workbookViewId="0">
      <selection activeCell="A25" sqref="A25:K25"/>
    </sheetView>
  </sheetViews>
  <sheetFormatPr defaultColWidth="9.1796875" defaultRowHeight="14" x14ac:dyDescent="0.3"/>
  <cols>
    <col min="1" max="1" width="35.26953125" style="58" customWidth="1"/>
    <col min="2" max="11" width="10.453125" style="58" customWidth="1"/>
    <col min="12" max="16384" width="9.1796875" style="58"/>
  </cols>
  <sheetData>
    <row r="1" spans="1:11" ht="24" customHeight="1" x14ac:dyDescent="0.3">
      <c r="A1" s="89" t="s">
        <v>138</v>
      </c>
      <c r="B1" s="76"/>
      <c r="C1" s="76"/>
      <c r="D1" s="76"/>
      <c r="E1" s="76"/>
      <c r="F1" s="76"/>
      <c r="G1" s="76"/>
      <c r="H1" s="88" t="s">
        <v>56</v>
      </c>
      <c r="I1" s="80"/>
      <c r="J1" s="80"/>
      <c r="K1" s="80"/>
    </row>
    <row r="2" spans="1:11" ht="24" customHeight="1" x14ac:dyDescent="0.3">
      <c r="A2" s="108" t="s">
        <v>159</v>
      </c>
      <c r="B2" s="109"/>
      <c r="C2" s="109"/>
      <c r="D2" s="109"/>
      <c r="E2" s="109"/>
      <c r="F2" s="109"/>
      <c r="G2" s="109"/>
      <c r="H2" s="109"/>
      <c r="I2" s="109"/>
      <c r="J2" s="109"/>
      <c r="K2" s="109"/>
    </row>
    <row r="3" spans="1:11" ht="21.75" customHeight="1" x14ac:dyDescent="0.3">
      <c r="A3" s="111" t="s">
        <v>0</v>
      </c>
      <c r="B3" s="112"/>
      <c r="C3" s="112"/>
      <c r="D3" s="112"/>
      <c r="E3" s="112"/>
      <c r="F3" s="112"/>
      <c r="G3" s="112"/>
      <c r="H3" s="112"/>
      <c r="I3" s="112"/>
      <c r="J3" s="112"/>
      <c r="K3" s="112"/>
    </row>
    <row r="4" spans="1:11" ht="22.5" customHeight="1" x14ac:dyDescent="0.3">
      <c r="A4" s="90" t="s">
        <v>119</v>
      </c>
      <c r="B4" s="78"/>
      <c r="C4" s="78"/>
      <c r="D4" s="78"/>
      <c r="E4" s="78"/>
      <c r="F4" s="78"/>
      <c r="G4" s="78"/>
      <c r="H4" s="78"/>
      <c r="I4" s="78"/>
      <c r="J4" s="78"/>
      <c r="K4" s="78"/>
    </row>
    <row r="5" spans="1:11" ht="23.25" customHeight="1" x14ac:dyDescent="0.3">
      <c r="A5" s="86" t="s">
        <v>57</v>
      </c>
      <c r="B5" s="86" t="s">
        <v>21</v>
      </c>
      <c r="C5" s="86" t="s">
        <v>58</v>
      </c>
      <c r="D5" s="86"/>
      <c r="E5" s="86" t="s">
        <v>135</v>
      </c>
      <c r="F5" s="86" t="s">
        <v>136</v>
      </c>
      <c r="G5" s="86" t="s">
        <v>134</v>
      </c>
      <c r="H5" s="86"/>
      <c r="I5" s="86"/>
      <c r="J5" s="86"/>
      <c r="K5" s="86"/>
    </row>
    <row r="6" spans="1:11" ht="15" customHeight="1" x14ac:dyDescent="0.3">
      <c r="A6" s="86"/>
      <c r="B6" s="86"/>
      <c r="C6" s="86"/>
      <c r="D6" s="86"/>
      <c r="E6" s="86"/>
      <c r="F6" s="86"/>
      <c r="G6" s="87" t="s">
        <v>20</v>
      </c>
      <c r="H6" s="87" t="s">
        <v>59</v>
      </c>
      <c r="I6" s="87" t="s">
        <v>22</v>
      </c>
      <c r="J6" s="87"/>
      <c r="K6" s="87"/>
    </row>
    <row r="7" spans="1:11" ht="5.25" customHeight="1" x14ac:dyDescent="0.3">
      <c r="A7" s="86"/>
      <c r="B7" s="86"/>
      <c r="C7" s="86"/>
      <c r="D7" s="86"/>
      <c r="E7" s="86"/>
      <c r="F7" s="86"/>
      <c r="G7" s="87"/>
      <c r="H7" s="87"/>
      <c r="I7" s="87"/>
      <c r="J7" s="87"/>
      <c r="K7" s="87"/>
    </row>
    <row r="8" spans="1:11" ht="56.25" customHeight="1" x14ac:dyDescent="0.3">
      <c r="A8" s="86"/>
      <c r="B8" s="86"/>
      <c r="C8" s="21" t="s">
        <v>20</v>
      </c>
      <c r="D8" s="21" t="s">
        <v>137</v>
      </c>
      <c r="E8" s="86"/>
      <c r="F8" s="86"/>
      <c r="G8" s="87"/>
      <c r="H8" s="87"/>
      <c r="I8" s="21" t="s">
        <v>60</v>
      </c>
      <c r="J8" s="60" t="s">
        <v>141</v>
      </c>
      <c r="K8" s="21" t="s">
        <v>61</v>
      </c>
    </row>
    <row r="9" spans="1:11" ht="22.5" customHeight="1" x14ac:dyDescent="0.3">
      <c r="A9" s="16" t="s">
        <v>18</v>
      </c>
      <c r="B9" s="16"/>
      <c r="C9" s="16"/>
      <c r="D9" s="16"/>
      <c r="E9" s="16"/>
      <c r="F9" s="16"/>
      <c r="G9" s="16"/>
      <c r="H9" s="16"/>
      <c r="I9" s="16"/>
      <c r="J9" s="16"/>
      <c r="K9" s="16"/>
    </row>
    <row r="10" spans="1:11" ht="22.5" customHeight="1" x14ac:dyDescent="0.3">
      <c r="A10" s="17" t="s">
        <v>62</v>
      </c>
      <c r="B10" s="18"/>
      <c r="C10" s="18">
        <f t="shared" ref="C10:K10" si="0">+C11+C12</f>
        <v>0</v>
      </c>
      <c r="D10" s="18">
        <f t="shared" si="0"/>
        <v>0</v>
      </c>
      <c r="E10" s="18">
        <f t="shared" si="0"/>
        <v>0</v>
      </c>
      <c r="F10" s="18">
        <f t="shared" si="0"/>
        <v>0</v>
      </c>
      <c r="G10" s="18">
        <f t="shared" si="0"/>
        <v>0</v>
      </c>
      <c r="H10" s="18">
        <f t="shared" si="0"/>
        <v>0</v>
      </c>
      <c r="I10" s="18">
        <f t="shared" si="0"/>
        <v>0</v>
      </c>
      <c r="J10" s="18"/>
      <c r="K10" s="18">
        <f t="shared" si="0"/>
        <v>0</v>
      </c>
    </row>
    <row r="11" spans="1:11" ht="22.5" customHeight="1" x14ac:dyDescent="0.3">
      <c r="A11" s="17" t="s">
        <v>10</v>
      </c>
      <c r="B11" s="18"/>
      <c r="C11" s="18"/>
      <c r="D11" s="18"/>
      <c r="E11" s="18"/>
      <c r="F11" s="18"/>
      <c r="G11" s="18"/>
      <c r="H11" s="18"/>
      <c r="I11" s="18"/>
      <c r="J11" s="18"/>
      <c r="K11" s="18"/>
    </row>
    <row r="12" spans="1:11" ht="22.5" customHeight="1" x14ac:dyDescent="0.3">
      <c r="A12" s="17" t="s">
        <v>10</v>
      </c>
      <c r="B12" s="18"/>
      <c r="C12" s="18"/>
      <c r="D12" s="18"/>
      <c r="E12" s="18"/>
      <c r="F12" s="18"/>
      <c r="G12" s="18"/>
      <c r="H12" s="18"/>
      <c r="I12" s="18"/>
      <c r="J12" s="18"/>
      <c r="K12" s="18"/>
    </row>
    <row r="13" spans="1:11" ht="22.5" customHeight="1" x14ac:dyDescent="0.3">
      <c r="A13" s="17" t="s">
        <v>63</v>
      </c>
      <c r="B13" s="18"/>
      <c r="C13" s="18">
        <f t="shared" ref="C13" si="1">+C14+C15</f>
        <v>0</v>
      </c>
      <c r="D13" s="18">
        <f t="shared" ref="D13" si="2">+D14+D15</f>
        <v>0</v>
      </c>
      <c r="E13" s="18">
        <f t="shared" ref="E13" si="3">+E14+E15</f>
        <v>0</v>
      </c>
      <c r="F13" s="18">
        <f t="shared" ref="F13" si="4">+F14+F15</f>
        <v>0</v>
      </c>
      <c r="G13" s="18">
        <f t="shared" ref="G13" si="5">+G14+G15</f>
        <v>0</v>
      </c>
      <c r="H13" s="18">
        <f t="shared" ref="H13" si="6">+H14+H15</f>
        <v>0</v>
      </c>
      <c r="I13" s="18">
        <f t="shared" ref="I13" si="7">+I14+I15</f>
        <v>0</v>
      </c>
      <c r="J13" s="18"/>
      <c r="K13" s="18">
        <f t="shared" ref="K13" si="8">+K14+K15</f>
        <v>0</v>
      </c>
    </row>
    <row r="14" spans="1:11" ht="22.5" customHeight="1" x14ac:dyDescent="0.3">
      <c r="A14" s="17" t="s">
        <v>10</v>
      </c>
      <c r="B14" s="18"/>
      <c r="C14" s="18"/>
      <c r="D14" s="18"/>
      <c r="E14" s="18"/>
      <c r="F14" s="18"/>
      <c r="G14" s="18"/>
      <c r="H14" s="18"/>
      <c r="I14" s="18"/>
      <c r="J14" s="18"/>
      <c r="K14" s="18"/>
    </row>
    <row r="15" spans="1:11" ht="22.5" customHeight="1" x14ac:dyDescent="0.3">
      <c r="A15" s="17" t="s">
        <v>10</v>
      </c>
      <c r="B15" s="18"/>
      <c r="C15" s="18"/>
      <c r="D15" s="18"/>
      <c r="E15" s="18"/>
      <c r="F15" s="18"/>
      <c r="G15" s="18"/>
      <c r="H15" s="18"/>
      <c r="I15" s="18"/>
      <c r="J15" s="18"/>
      <c r="K15" s="18"/>
    </row>
    <row r="16" spans="1:11" ht="22.5" customHeight="1" x14ac:dyDescent="0.3">
      <c r="A16" s="17" t="s">
        <v>64</v>
      </c>
      <c r="B16" s="18"/>
      <c r="C16" s="18">
        <f t="shared" ref="C16" si="9">+C17+C18</f>
        <v>3500</v>
      </c>
      <c r="D16" s="18">
        <f t="shared" ref="D16" si="10">+D17+D18</f>
        <v>0</v>
      </c>
      <c r="E16" s="18">
        <f t="shared" ref="E16" si="11">+E17+E18</f>
        <v>0</v>
      </c>
      <c r="F16" s="18">
        <f t="shared" ref="F16" si="12">+F17+F18</f>
        <v>0</v>
      </c>
      <c r="G16" s="18">
        <f t="shared" ref="G16" si="13">+G17+G18</f>
        <v>3042</v>
      </c>
      <c r="H16" s="18">
        <f t="shared" ref="H16" si="14">+H17+H18</f>
        <v>0</v>
      </c>
      <c r="I16" s="18">
        <f t="shared" ref="I16:J16" si="15">+I17+I18</f>
        <v>1384</v>
      </c>
      <c r="J16" s="18">
        <f t="shared" si="15"/>
        <v>1658</v>
      </c>
      <c r="K16" s="18">
        <f t="shared" ref="K16" si="16">+K17+K18</f>
        <v>0</v>
      </c>
    </row>
    <row r="17" spans="1:11" ht="33" customHeight="1" x14ac:dyDescent="0.3">
      <c r="A17" s="69" t="s">
        <v>139</v>
      </c>
      <c r="B17" s="70" t="s">
        <v>140</v>
      </c>
      <c r="C17" s="71">
        <v>3500</v>
      </c>
      <c r="D17" s="74"/>
      <c r="E17" s="74">
        <v>0</v>
      </c>
      <c r="F17" s="74">
        <v>0</v>
      </c>
      <c r="G17" s="74">
        <v>3042</v>
      </c>
      <c r="H17" s="74"/>
      <c r="I17" s="74">
        <v>1384</v>
      </c>
      <c r="J17" s="74">
        <f>3042-I17</f>
        <v>1658</v>
      </c>
      <c r="K17" s="18"/>
    </row>
    <row r="18" spans="1:11" ht="22.5" customHeight="1" x14ac:dyDescent="0.3">
      <c r="A18" s="17" t="s">
        <v>10</v>
      </c>
      <c r="B18" s="18"/>
      <c r="C18" s="18"/>
      <c r="D18" s="18"/>
      <c r="E18" s="18"/>
      <c r="F18" s="18"/>
      <c r="G18" s="18"/>
      <c r="H18" s="18"/>
      <c r="I18" s="18"/>
      <c r="J18" s="18"/>
      <c r="K18" s="18"/>
    </row>
    <row r="19" spans="1:11" ht="22.5" customHeight="1" x14ac:dyDescent="0.3">
      <c r="A19" s="17" t="s">
        <v>63</v>
      </c>
      <c r="B19" s="18"/>
      <c r="C19" s="18"/>
      <c r="D19" s="18"/>
      <c r="E19" s="18"/>
      <c r="F19" s="18"/>
      <c r="G19" s="18"/>
      <c r="H19" s="18"/>
      <c r="I19" s="18"/>
      <c r="J19" s="18"/>
      <c r="K19" s="18"/>
    </row>
    <row r="20" spans="1:11" ht="22.5" hidden="1" customHeight="1" x14ac:dyDescent="0.3">
      <c r="A20" s="17" t="s">
        <v>10</v>
      </c>
      <c r="B20" s="18"/>
      <c r="C20" s="18"/>
      <c r="D20" s="18"/>
      <c r="E20" s="18"/>
      <c r="F20" s="18"/>
      <c r="G20" s="18"/>
      <c r="H20" s="18"/>
      <c r="I20" s="18"/>
      <c r="J20" s="18"/>
      <c r="K20" s="18"/>
    </row>
    <row r="21" spans="1:11" ht="22.5" hidden="1" customHeight="1" x14ac:dyDescent="0.3">
      <c r="A21" s="17" t="s">
        <v>10</v>
      </c>
      <c r="B21" s="18"/>
      <c r="C21" s="18"/>
      <c r="D21" s="18"/>
      <c r="E21" s="18"/>
      <c r="F21" s="18"/>
      <c r="G21" s="18"/>
      <c r="H21" s="18"/>
      <c r="I21" s="18"/>
      <c r="J21" s="18"/>
      <c r="K21" s="18"/>
    </row>
    <row r="22" spans="1:11" ht="22.5" hidden="1" customHeight="1" x14ac:dyDescent="0.3">
      <c r="A22" s="17" t="s">
        <v>19</v>
      </c>
      <c r="B22" s="18"/>
      <c r="C22" s="18"/>
      <c r="D22" s="18"/>
      <c r="E22" s="18"/>
      <c r="F22" s="18"/>
      <c r="G22" s="18"/>
      <c r="H22" s="18"/>
      <c r="I22" s="18"/>
      <c r="J22" s="18"/>
      <c r="K22" s="18"/>
    </row>
    <row r="23" spans="1:11" ht="22.5" customHeight="1" x14ac:dyDescent="0.3">
      <c r="A23" s="17"/>
      <c r="B23" s="18"/>
      <c r="C23" s="18"/>
      <c r="D23" s="18"/>
      <c r="E23" s="18"/>
      <c r="F23" s="18"/>
      <c r="G23" s="18"/>
      <c r="H23" s="18"/>
      <c r="I23" s="18"/>
      <c r="J23" s="18"/>
      <c r="K23" s="18"/>
    </row>
    <row r="24" spans="1:11" ht="22.5" customHeight="1" x14ac:dyDescent="0.3">
      <c r="A24" s="19"/>
      <c r="B24" s="20"/>
      <c r="C24" s="20"/>
      <c r="D24" s="20"/>
      <c r="E24" s="20"/>
      <c r="F24" s="20"/>
      <c r="G24" s="20"/>
      <c r="H24" s="20"/>
      <c r="I24" s="20"/>
      <c r="J24" s="20"/>
      <c r="K24" s="20"/>
    </row>
    <row r="25" spans="1:11" ht="29.25" customHeight="1" x14ac:dyDescent="0.3">
      <c r="A25" s="85" t="s">
        <v>65</v>
      </c>
      <c r="B25" s="76"/>
      <c r="C25" s="76"/>
      <c r="D25" s="76"/>
      <c r="E25" s="76"/>
      <c r="F25" s="76"/>
      <c r="G25" s="76"/>
      <c r="H25" s="76"/>
      <c r="I25" s="76"/>
      <c r="J25" s="76"/>
      <c r="K25" s="76"/>
    </row>
    <row r="26" spans="1:11" x14ac:dyDescent="0.3">
      <c r="A26" s="59"/>
    </row>
    <row r="27" spans="1:11" x14ac:dyDescent="0.3">
      <c r="A27" s="59"/>
    </row>
    <row r="28" spans="1:11" x14ac:dyDescent="0.3">
      <c r="A28" s="59"/>
    </row>
    <row r="29" spans="1:11" x14ac:dyDescent="0.3">
      <c r="A29" s="59"/>
    </row>
  </sheetData>
  <mergeCells count="15">
    <mergeCell ref="H1:K1"/>
    <mergeCell ref="A1:G1"/>
    <mergeCell ref="A2:K2"/>
    <mergeCell ref="A3:K3"/>
    <mergeCell ref="A4:K4"/>
    <mergeCell ref="A25:K25"/>
    <mergeCell ref="A5:A8"/>
    <mergeCell ref="B5:B8"/>
    <mergeCell ref="C5:D7"/>
    <mergeCell ref="E5:E8"/>
    <mergeCell ref="F5:F8"/>
    <mergeCell ref="G5:K5"/>
    <mergeCell ref="G6:G8"/>
    <mergeCell ref="H6:H8"/>
    <mergeCell ref="I6:K7"/>
  </mergeCells>
  <printOptions horizontalCentered="1"/>
  <pageMargins left="0.18" right="0.17" top="0.21" bottom="0.25" header="0.18" footer="0.1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view="pageBreakPreview" zoomScale="60" zoomScaleNormal="100" workbookViewId="0">
      <selection activeCell="D9" sqref="D9"/>
    </sheetView>
  </sheetViews>
  <sheetFormatPr defaultRowHeight="14" x14ac:dyDescent="0.3"/>
  <cols>
    <col min="1" max="1" width="5.26953125" style="58" customWidth="1"/>
    <col min="2" max="2" width="37.1796875" style="58" customWidth="1"/>
    <col min="3" max="4" width="13.453125" style="58" customWidth="1"/>
    <col min="5" max="5" width="22.453125" style="58" customWidth="1"/>
    <col min="6" max="7" width="12.1796875" style="58" customWidth="1"/>
    <col min="8" max="8" width="22.453125" style="58" customWidth="1"/>
    <col min="9" max="16384" width="8.7265625" style="58"/>
  </cols>
  <sheetData>
    <row r="1" spans="1:8" ht="28.5" customHeight="1" x14ac:dyDescent="0.3">
      <c r="B1" s="91" t="s">
        <v>138</v>
      </c>
      <c r="C1" s="92"/>
      <c r="D1" s="92"/>
      <c r="E1" s="92"/>
      <c r="F1" s="79" t="s">
        <v>66</v>
      </c>
      <c r="G1" s="80"/>
      <c r="H1" s="80"/>
    </row>
    <row r="2" spans="1:8" ht="23.25" customHeight="1" x14ac:dyDescent="0.3">
      <c r="B2" s="108" t="s">
        <v>133</v>
      </c>
      <c r="C2" s="109"/>
      <c r="D2" s="109"/>
      <c r="E2" s="109"/>
      <c r="F2" s="109"/>
      <c r="G2" s="109"/>
      <c r="H2" s="109"/>
    </row>
    <row r="3" spans="1:8" ht="24" customHeight="1" x14ac:dyDescent="0.3">
      <c r="B3" s="111" t="s">
        <v>0</v>
      </c>
      <c r="C3" s="112"/>
      <c r="D3" s="112"/>
      <c r="E3" s="112"/>
      <c r="F3" s="112"/>
      <c r="G3" s="112"/>
      <c r="H3" s="112"/>
    </row>
    <row r="4" spans="1:8" ht="24" customHeight="1" x14ac:dyDescent="0.3">
      <c r="B4" s="77" t="s">
        <v>119</v>
      </c>
      <c r="C4" s="78"/>
      <c r="D4" s="78"/>
      <c r="E4" s="78"/>
      <c r="F4" s="78"/>
      <c r="G4" s="78"/>
      <c r="H4" s="78"/>
    </row>
    <row r="5" spans="1:8" ht="15" customHeight="1" x14ac:dyDescent="0.3">
      <c r="A5" s="105" t="s">
        <v>157</v>
      </c>
      <c r="B5" s="86" t="s">
        <v>2</v>
      </c>
      <c r="C5" s="86" t="s">
        <v>131</v>
      </c>
      <c r="D5" s="86"/>
      <c r="E5" s="86"/>
      <c r="F5" s="86" t="s">
        <v>132</v>
      </c>
      <c r="G5" s="86"/>
      <c r="H5" s="86"/>
    </row>
    <row r="6" spans="1:8" ht="22.5" customHeight="1" x14ac:dyDescent="0.3">
      <c r="A6" s="105"/>
      <c r="B6" s="86"/>
      <c r="C6" s="94"/>
      <c r="D6" s="94"/>
      <c r="E6" s="94"/>
      <c r="F6" s="94"/>
      <c r="G6" s="94"/>
      <c r="H6" s="94"/>
    </row>
    <row r="7" spans="1:8" ht="26.25" customHeight="1" x14ac:dyDescent="0.3">
      <c r="A7" s="105"/>
      <c r="B7" s="86"/>
      <c r="C7" s="73" t="s">
        <v>67</v>
      </c>
      <c r="D7" s="73" t="s">
        <v>68</v>
      </c>
      <c r="E7" s="73" t="s">
        <v>69</v>
      </c>
      <c r="F7" s="73" t="s">
        <v>67</v>
      </c>
      <c r="G7" s="73" t="s">
        <v>68</v>
      </c>
      <c r="H7" s="73" t="s">
        <v>69</v>
      </c>
    </row>
    <row r="8" spans="1:8" s="95" customFormat="1" ht="24.5" customHeight="1" x14ac:dyDescent="0.3">
      <c r="A8" s="103"/>
      <c r="B8" s="96" t="s">
        <v>18</v>
      </c>
      <c r="C8" s="97">
        <f t="shared" ref="C8:E8" si="0">+C9+C14</f>
        <v>110192</v>
      </c>
      <c r="D8" s="97">
        <f t="shared" si="0"/>
        <v>110192</v>
      </c>
      <c r="E8" s="97">
        <f t="shared" si="0"/>
        <v>0</v>
      </c>
      <c r="F8" s="97">
        <f>+F9+F14</f>
        <v>137740</v>
      </c>
      <c r="G8" s="97">
        <f t="shared" ref="G8:H8" si="1">+G9+G14</f>
        <v>137740</v>
      </c>
      <c r="H8" s="104">
        <f t="shared" si="1"/>
        <v>0</v>
      </c>
    </row>
    <row r="9" spans="1:8" s="95" customFormat="1" ht="24.5" customHeight="1" x14ac:dyDescent="0.3">
      <c r="A9" s="101">
        <v>1</v>
      </c>
      <c r="B9" s="99" t="s">
        <v>147</v>
      </c>
      <c r="C9" s="98"/>
      <c r="D9" s="98"/>
      <c r="E9" s="98"/>
      <c r="F9" s="98"/>
      <c r="G9" s="98"/>
      <c r="H9" s="98"/>
    </row>
    <row r="10" spans="1:8" s="95" customFormat="1" ht="24.5" hidden="1" customHeight="1" x14ac:dyDescent="0.3">
      <c r="A10" s="101"/>
      <c r="B10" s="99" t="s">
        <v>10</v>
      </c>
      <c r="C10" s="98"/>
      <c r="D10" s="98"/>
      <c r="E10" s="98"/>
      <c r="F10" s="98"/>
      <c r="G10" s="98"/>
      <c r="H10" s="98"/>
    </row>
    <row r="11" spans="1:8" s="95" customFormat="1" ht="24.5" hidden="1" customHeight="1" x14ac:dyDescent="0.3">
      <c r="A11" s="101"/>
      <c r="B11" s="99" t="s">
        <v>10</v>
      </c>
      <c r="C11" s="98"/>
      <c r="D11" s="98"/>
      <c r="E11" s="98"/>
      <c r="F11" s="98"/>
      <c r="G11" s="98"/>
      <c r="H11" s="98"/>
    </row>
    <row r="12" spans="1:8" s="95" customFormat="1" ht="24.5" hidden="1" customHeight="1" x14ac:dyDescent="0.3">
      <c r="A12" s="101"/>
      <c r="B12" s="99" t="s">
        <v>10</v>
      </c>
      <c r="C12" s="98"/>
      <c r="D12" s="98"/>
      <c r="E12" s="98"/>
      <c r="F12" s="98"/>
      <c r="G12" s="98"/>
      <c r="H12" s="98"/>
    </row>
    <row r="13" spans="1:8" s="95" customFormat="1" ht="24.5" hidden="1" customHeight="1" x14ac:dyDescent="0.3">
      <c r="A13" s="101"/>
      <c r="B13" s="99" t="s">
        <v>70</v>
      </c>
      <c r="C13" s="98"/>
      <c r="D13" s="98"/>
      <c r="E13" s="98"/>
      <c r="F13" s="98"/>
      <c r="G13" s="98"/>
      <c r="H13" s="98"/>
    </row>
    <row r="14" spans="1:8" s="95" customFormat="1" ht="24.5" customHeight="1" x14ac:dyDescent="0.3">
      <c r="A14" s="101">
        <v>2</v>
      </c>
      <c r="B14" s="99" t="s">
        <v>148</v>
      </c>
      <c r="C14" s="100">
        <f t="shared" ref="C14:E14" si="2">SUM(C15:C22)</f>
        <v>110192</v>
      </c>
      <c r="D14" s="100">
        <f t="shared" si="2"/>
        <v>110192</v>
      </c>
      <c r="E14" s="100">
        <f t="shared" si="2"/>
        <v>0</v>
      </c>
      <c r="F14" s="100">
        <f>SUM(F15:F22)</f>
        <v>137740</v>
      </c>
      <c r="G14" s="100">
        <f t="shared" ref="G14:H14" si="3">SUM(G15:G22)</f>
        <v>137740</v>
      </c>
      <c r="H14" s="100">
        <f t="shared" si="3"/>
        <v>0</v>
      </c>
    </row>
    <row r="15" spans="1:8" s="95" customFormat="1" ht="24.5" customHeight="1" x14ac:dyDescent="0.3">
      <c r="A15" s="101" t="s">
        <v>149</v>
      </c>
      <c r="B15" s="99" t="s">
        <v>142</v>
      </c>
      <c r="C15" s="100">
        <v>25312</v>
      </c>
      <c r="D15" s="100">
        <v>25312</v>
      </c>
      <c r="E15" s="100">
        <f>C15-D15</f>
        <v>0</v>
      </c>
      <c r="F15" s="100">
        <v>31640</v>
      </c>
      <c r="G15" s="100">
        <v>31640</v>
      </c>
      <c r="H15" s="100">
        <f>F15-G15</f>
        <v>0</v>
      </c>
    </row>
    <row r="16" spans="1:8" s="95" customFormat="1" ht="24.5" customHeight="1" x14ac:dyDescent="0.3">
      <c r="A16" s="101" t="s">
        <v>150</v>
      </c>
      <c r="B16" s="99" t="s">
        <v>143</v>
      </c>
      <c r="C16" s="100">
        <v>19264</v>
      </c>
      <c r="D16" s="100">
        <v>19264</v>
      </c>
      <c r="E16" s="100">
        <f t="shared" ref="E16:E21" si="4">C16-D16</f>
        <v>0</v>
      </c>
      <c r="F16" s="100">
        <v>24080</v>
      </c>
      <c r="G16" s="100">
        <v>24080</v>
      </c>
      <c r="H16" s="100">
        <f t="shared" ref="H16:H21" si="5">F16-G16</f>
        <v>0</v>
      </c>
    </row>
    <row r="17" spans="1:8" s="95" customFormat="1" ht="24.5" customHeight="1" x14ac:dyDescent="0.3">
      <c r="A17" s="101" t="s">
        <v>151</v>
      </c>
      <c r="B17" s="99" t="s">
        <v>144</v>
      </c>
      <c r="C17" s="100">
        <v>15024</v>
      </c>
      <c r="D17" s="100">
        <v>15024</v>
      </c>
      <c r="E17" s="100">
        <f t="shared" si="4"/>
        <v>0</v>
      </c>
      <c r="F17" s="100">
        <v>18780</v>
      </c>
      <c r="G17" s="100">
        <v>18780</v>
      </c>
      <c r="H17" s="100">
        <f t="shared" si="5"/>
        <v>0</v>
      </c>
    </row>
    <row r="18" spans="1:8" s="95" customFormat="1" ht="24.5" customHeight="1" x14ac:dyDescent="0.3">
      <c r="A18" s="101" t="s">
        <v>152</v>
      </c>
      <c r="B18" s="99" t="s">
        <v>145</v>
      </c>
      <c r="C18" s="100">
        <v>11616</v>
      </c>
      <c r="D18" s="100">
        <v>11616</v>
      </c>
      <c r="E18" s="100">
        <f t="shared" si="4"/>
        <v>0</v>
      </c>
      <c r="F18" s="100">
        <v>14520</v>
      </c>
      <c r="G18" s="100">
        <v>14520</v>
      </c>
      <c r="H18" s="100">
        <f t="shared" si="5"/>
        <v>0</v>
      </c>
    </row>
    <row r="19" spans="1:8" s="95" customFormat="1" ht="24.5" customHeight="1" x14ac:dyDescent="0.3">
      <c r="A19" s="101" t="s">
        <v>153</v>
      </c>
      <c r="B19" s="99" t="s">
        <v>146</v>
      </c>
      <c r="C19" s="100">
        <v>19488</v>
      </c>
      <c r="D19" s="100">
        <v>19488</v>
      </c>
      <c r="E19" s="100">
        <f t="shared" si="4"/>
        <v>0</v>
      </c>
      <c r="F19" s="100">
        <v>24360</v>
      </c>
      <c r="G19" s="100">
        <v>24360</v>
      </c>
      <c r="H19" s="100">
        <f t="shared" si="5"/>
        <v>0</v>
      </c>
    </row>
    <row r="20" spans="1:8" s="95" customFormat="1" ht="24.5" customHeight="1" x14ac:dyDescent="0.3">
      <c r="A20" s="101" t="s">
        <v>154</v>
      </c>
      <c r="B20" s="99" t="s">
        <v>155</v>
      </c>
      <c r="C20" s="100">
        <v>9120</v>
      </c>
      <c r="D20" s="100">
        <v>9120</v>
      </c>
      <c r="E20" s="100">
        <f t="shared" si="4"/>
        <v>0</v>
      </c>
      <c r="F20" s="100">
        <v>11400</v>
      </c>
      <c r="G20" s="100">
        <v>11400</v>
      </c>
      <c r="H20" s="100">
        <f t="shared" si="5"/>
        <v>0</v>
      </c>
    </row>
    <row r="21" spans="1:8" s="95" customFormat="1" ht="24.5" customHeight="1" x14ac:dyDescent="0.3">
      <c r="A21" s="101" t="s">
        <v>154</v>
      </c>
      <c r="B21" s="99" t="s">
        <v>156</v>
      </c>
      <c r="C21" s="100">
        <v>10368</v>
      </c>
      <c r="D21" s="100">
        <v>10368</v>
      </c>
      <c r="E21" s="100">
        <f t="shared" si="4"/>
        <v>0</v>
      </c>
      <c r="F21" s="100">
        <v>12960</v>
      </c>
      <c r="G21" s="100">
        <v>12960</v>
      </c>
      <c r="H21" s="100">
        <f t="shared" si="5"/>
        <v>0</v>
      </c>
    </row>
    <row r="22" spans="1:8" ht="16.5" customHeight="1" x14ac:dyDescent="0.3">
      <c r="A22" s="102"/>
      <c r="B22" s="22"/>
      <c r="C22" s="23"/>
      <c r="D22" s="23"/>
      <c r="E22" s="23"/>
      <c r="F22" s="23"/>
      <c r="G22" s="23"/>
      <c r="H22" s="23"/>
    </row>
    <row r="23" spans="1:8" ht="27.75" customHeight="1" x14ac:dyDescent="0.3">
      <c r="B23" s="93" t="s">
        <v>71</v>
      </c>
      <c r="C23" s="92"/>
      <c r="D23" s="92"/>
      <c r="E23" s="92"/>
      <c r="F23" s="92"/>
      <c r="G23" s="92"/>
      <c r="H23" s="92"/>
    </row>
    <row r="24" spans="1:8" ht="27.75" customHeight="1" x14ac:dyDescent="0.3">
      <c r="B24" s="93" t="s">
        <v>72</v>
      </c>
      <c r="C24" s="92"/>
      <c r="D24" s="92"/>
      <c r="E24" s="92"/>
      <c r="F24" s="92"/>
      <c r="G24" s="92"/>
      <c r="H24" s="92"/>
    </row>
  </sheetData>
  <mergeCells count="11">
    <mergeCell ref="A5:A7"/>
    <mergeCell ref="F1:H1"/>
    <mergeCell ref="B1:E1"/>
    <mergeCell ref="B23:H23"/>
    <mergeCell ref="B24:H24"/>
    <mergeCell ref="B2:H2"/>
    <mergeCell ref="B3:H3"/>
    <mergeCell ref="B4:H4"/>
    <mergeCell ref="C5:E6"/>
    <mergeCell ref="B5:B7"/>
    <mergeCell ref="F5:H6"/>
  </mergeCells>
  <printOptions horizontalCentered="1"/>
  <pageMargins left="0.17" right="0.19" top="0.31" bottom="0.28999999999999998" header="0.24"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103</vt:lpstr>
      <vt:lpstr>104</vt:lpstr>
      <vt:lpstr>105</vt:lpstr>
      <vt:lpstr>106</vt:lpstr>
      <vt:lpstr>107</vt:lpstr>
      <vt:lpstr>'103'!Print_Area</vt:lpstr>
      <vt:lpstr>'106'!Print_Area</vt:lpstr>
      <vt:lpstr>'107'!Print_Area</vt:lpstr>
      <vt:lpstr>'105'!Print_Titles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vungochung</dc:creator>
  <cp:lastModifiedBy>Dell</cp:lastModifiedBy>
  <cp:lastPrinted>2025-12-24T07:55:17Z</cp:lastPrinted>
  <dcterms:created xsi:type="dcterms:W3CDTF">2017-05-22T01:00:08Z</dcterms:created>
  <dcterms:modified xsi:type="dcterms:W3CDTF">2025-12-24T07:55:20Z</dcterms:modified>
</cp:coreProperties>
</file>