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F:\000  UBND BINH THUAN\LINH VUC DAT DAI\THU HOI, BOI THUONG\KHU CONG NGHIEP LONG BINH AN GIAI DOAN 2\6. THONG BAO THU HOI DAT\"/>
    </mc:Choice>
  </mc:AlternateContent>
  <xr:revisionPtr revIDLastSave="0" documentId="13_ncr:1_{E4071621-EC10-4368-AB86-990B649505B6}" xr6:coauthVersionLast="47" xr6:coauthVersionMax="47" xr10:uidLastSave="{00000000-0000-0000-0000-000000000000}"/>
  <bookViews>
    <workbookView xWindow="-120" yWindow="-120" windowWidth="29040" windowHeight="15720" firstSheet="3" activeTab="3" xr2:uid="{00000000-000D-0000-FFFF-FFFF00000000}"/>
  </bookViews>
  <sheets>
    <sheet name="huyen chiem hoa" sheetId="2" state="hidden" r:id="rId1"/>
    <sheet name="foxz" sheetId="22" state="hidden" r:id="rId2"/>
    <sheet name="foxz_2" sheetId="23" state="veryHidden" r:id="rId3"/>
    <sheet name="DS TH" sheetId="20" r:id="rId4"/>
  </sheets>
  <externalReferences>
    <externalReference r:id="rId5"/>
  </externalReferences>
  <definedNames>
    <definedName name="_xlnm._FilterDatabase" localSheetId="3" hidden="1">'DS TH'!$A$7:$W$341</definedName>
    <definedName name="_xlnm._FilterDatabase" localSheetId="0" hidden="1">'huyen chiem hoa'!$A$6:$P$118</definedName>
    <definedName name="LoaiNguonGocSuDung">[1]DanhMuc!$I$3:$I$38</definedName>
    <definedName name="_xlnm.Print_Titles" localSheetId="3">'DS TH'!$5:$8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 i="20" l="1"/>
  <c r="R17" i="20"/>
  <c r="Q17" i="20" s="1"/>
  <c r="R22" i="20"/>
  <c r="Q22" i="20" s="1"/>
  <c r="R23" i="20"/>
  <c r="Q23" i="20" s="1"/>
  <c r="R24" i="20"/>
  <c r="Q24" i="20" s="1"/>
  <c r="R25" i="20"/>
  <c r="Q25" i="20" s="1"/>
  <c r="R26" i="20"/>
  <c r="Q26" i="20" s="1"/>
  <c r="R27" i="20"/>
  <c r="Q27" i="20" s="1"/>
  <c r="R28" i="20"/>
  <c r="Q28" i="20" s="1"/>
  <c r="R29" i="20"/>
  <c r="Q29" i="20" s="1"/>
  <c r="R30" i="20"/>
  <c r="Q30" i="20" s="1"/>
  <c r="R31" i="20"/>
  <c r="Q31" i="20" s="1"/>
  <c r="Q32" i="20"/>
  <c r="R32" i="20"/>
  <c r="R33" i="20"/>
  <c r="Q33" i="20" s="1"/>
  <c r="R34" i="20"/>
  <c r="Q34" i="20" s="1"/>
  <c r="R35" i="20"/>
  <c r="Q35" i="20" s="1"/>
  <c r="R36" i="20"/>
  <c r="Q36" i="20" s="1"/>
  <c r="R37" i="20"/>
  <c r="Q37" i="20" s="1"/>
  <c r="R38" i="20"/>
  <c r="Q38" i="20" s="1"/>
  <c r="Q39" i="20"/>
  <c r="R39" i="20"/>
  <c r="R40" i="20"/>
  <c r="Q40" i="20" s="1"/>
  <c r="R41" i="20"/>
  <c r="Q41" i="20" s="1"/>
  <c r="R42" i="20"/>
  <c r="Q42" i="20" s="1"/>
  <c r="R43" i="20"/>
  <c r="Q43" i="20" s="1"/>
  <c r="R45" i="20"/>
  <c r="Q45" i="20" s="1"/>
  <c r="R46" i="20"/>
  <c r="Q46" i="20" s="1"/>
  <c r="Q47" i="20"/>
  <c r="R47" i="20"/>
  <c r="R48" i="20"/>
  <c r="Q48" i="20" s="1"/>
  <c r="R49" i="20"/>
  <c r="Q49" i="20" s="1"/>
  <c r="R50" i="20"/>
  <c r="Q50" i="20" s="1"/>
  <c r="R51" i="20"/>
  <c r="Q51" i="20" s="1"/>
  <c r="R52" i="20"/>
  <c r="Q52" i="20" s="1"/>
  <c r="R53" i="20"/>
  <c r="Q53" i="20" s="1"/>
  <c r="Q54" i="20"/>
  <c r="R54" i="20"/>
  <c r="R55" i="20"/>
  <c r="Q55" i="20" s="1"/>
  <c r="R56" i="20"/>
  <c r="Q56" i="20" s="1"/>
  <c r="R57" i="20"/>
  <c r="Q57" i="20" s="1"/>
  <c r="R58" i="20"/>
  <c r="Q58" i="20" s="1"/>
  <c r="R59" i="20"/>
  <c r="Q59" i="20" s="1"/>
  <c r="R60" i="20"/>
  <c r="Q60" i="20" s="1"/>
  <c r="R61" i="20"/>
  <c r="Q61" i="20" s="1"/>
  <c r="R62" i="20"/>
  <c r="Q62" i="20" s="1"/>
  <c r="R63" i="20"/>
  <c r="Q63" i="20" s="1"/>
  <c r="R64" i="20"/>
  <c r="Q64" i="20" s="1"/>
  <c r="R65" i="20"/>
  <c r="Q65" i="20" s="1"/>
  <c r="R67" i="20"/>
  <c r="Q67" i="20" s="1"/>
  <c r="R68" i="20"/>
  <c r="Q68" i="20" s="1"/>
  <c r="R69" i="20"/>
  <c r="Q69" i="20" s="1"/>
  <c r="Q70" i="20"/>
  <c r="R70" i="20"/>
  <c r="R71" i="20"/>
  <c r="Q71" i="20" s="1"/>
  <c r="R74" i="20"/>
  <c r="Q74" i="20" s="1"/>
  <c r="R75" i="20"/>
  <c r="Q75" i="20" s="1"/>
  <c r="R76" i="20"/>
  <c r="Q76" i="20" s="1"/>
  <c r="R77" i="20"/>
  <c r="Q77" i="20" s="1"/>
  <c r="R78" i="20"/>
  <c r="Q78" i="20" s="1"/>
  <c r="Q79" i="20"/>
  <c r="R79" i="20"/>
  <c r="R80" i="20"/>
  <c r="Q80" i="20" s="1"/>
  <c r="R81" i="20"/>
  <c r="Q81" i="20" s="1"/>
  <c r="R82" i="20"/>
  <c r="Q82" i="20" s="1"/>
  <c r="R83" i="20"/>
  <c r="Q83" i="20" s="1"/>
  <c r="R84" i="20"/>
  <c r="Q84" i="20" s="1"/>
  <c r="R85" i="20"/>
  <c r="Q85" i="20" s="1"/>
  <c r="Q86" i="20"/>
  <c r="R86" i="20"/>
  <c r="R87" i="20"/>
  <c r="Q87" i="20" s="1"/>
  <c r="R88" i="20"/>
  <c r="Q88" i="20" s="1"/>
  <c r="R89" i="20"/>
  <c r="Q89" i="20" s="1"/>
  <c r="R90" i="20"/>
  <c r="Q90" i="20" s="1"/>
  <c r="R92" i="20"/>
  <c r="Q92" i="20" s="1"/>
  <c r="R93" i="20"/>
  <c r="Q93" i="20" s="1"/>
  <c r="Q94" i="20"/>
  <c r="R94" i="20"/>
  <c r="R95" i="20"/>
  <c r="Q95" i="20" s="1"/>
  <c r="R96" i="20"/>
  <c r="Q96" i="20" s="1"/>
  <c r="R97" i="20"/>
  <c r="Q97" i="20" s="1"/>
  <c r="R98" i="20"/>
  <c r="Q98" i="20" s="1"/>
  <c r="R99" i="20"/>
  <c r="Q99" i="20" s="1"/>
  <c r="R100" i="20"/>
  <c r="Q100" i="20" s="1"/>
  <c r="R101" i="20"/>
  <c r="Q101" i="20" s="1"/>
  <c r="R102" i="20"/>
  <c r="Q102" i="20" s="1"/>
  <c r="R103" i="20"/>
  <c r="Q103" i="20" s="1"/>
  <c r="R104" i="20"/>
  <c r="Q104" i="20" s="1"/>
  <c r="R105" i="20"/>
  <c r="Q105" i="20" s="1"/>
  <c r="R106" i="20"/>
  <c r="Q106" i="20" s="1"/>
  <c r="R107" i="20"/>
  <c r="Q107" i="20" s="1"/>
  <c r="R109" i="20"/>
  <c r="Q109" i="20" s="1"/>
  <c r="Q110" i="20"/>
  <c r="R110" i="20"/>
  <c r="R111" i="20"/>
  <c r="Q111" i="20" s="1"/>
  <c r="R112" i="20"/>
  <c r="Q112" i="20" s="1"/>
  <c r="R113" i="20"/>
  <c r="Q113" i="20" s="1"/>
  <c r="R114" i="20"/>
  <c r="Q114" i="20" s="1"/>
  <c r="R115" i="20"/>
  <c r="Q115" i="20" s="1"/>
  <c r="R116" i="20"/>
  <c r="Q116" i="20" s="1"/>
  <c r="Q117" i="20"/>
  <c r="R117" i="20"/>
  <c r="R118" i="20"/>
  <c r="Q118" i="20" s="1"/>
  <c r="R119" i="20"/>
  <c r="Q119" i="20" s="1"/>
  <c r="R120" i="20"/>
  <c r="Q120" i="20" s="1"/>
  <c r="R121" i="20"/>
  <c r="Q121" i="20" s="1"/>
  <c r="R122" i="20"/>
  <c r="Q122" i="20" s="1"/>
  <c r="R123" i="20"/>
  <c r="Q123" i="20" s="1"/>
  <c r="Q124" i="20"/>
  <c r="R124" i="20"/>
  <c r="R125" i="20"/>
  <c r="Q125" i="20" s="1"/>
  <c r="R126" i="20"/>
  <c r="Q126" i="20" s="1"/>
  <c r="R127" i="20"/>
  <c r="Q127" i="20" s="1"/>
  <c r="R128" i="20"/>
  <c r="Q128" i="20" s="1"/>
  <c r="R129" i="20"/>
  <c r="Q129" i="20" s="1"/>
  <c r="R130" i="20"/>
  <c r="Q130" i="20" s="1"/>
  <c r="Q131" i="20"/>
  <c r="R131" i="20"/>
  <c r="R132" i="20"/>
  <c r="Q132" i="20" s="1"/>
  <c r="R133" i="20"/>
  <c r="Q133" i="20" s="1"/>
  <c r="R134" i="20"/>
  <c r="Q134" i="20" s="1"/>
  <c r="R135" i="20"/>
  <c r="Q135" i="20" s="1"/>
  <c r="R136" i="20"/>
  <c r="Q136" i="20" s="1"/>
  <c r="R137" i="20"/>
  <c r="Q137" i="20" s="1"/>
  <c r="R138" i="20"/>
  <c r="Q138" i="20" s="1"/>
  <c r="R139" i="20"/>
  <c r="Q139" i="20" s="1"/>
  <c r="R140" i="20"/>
  <c r="Q140" i="20" s="1"/>
  <c r="R141" i="20"/>
  <c r="Q141" i="20" s="1"/>
  <c r="R142" i="20"/>
  <c r="Q142" i="20" s="1"/>
  <c r="R143" i="20"/>
  <c r="Q143" i="20" s="1"/>
  <c r="R144" i="20"/>
  <c r="Q144" i="20" s="1"/>
  <c r="R145" i="20"/>
  <c r="Q145" i="20" s="1"/>
  <c r="Q146" i="20"/>
  <c r="R146" i="20"/>
  <c r="R147" i="20"/>
  <c r="Q147" i="20" s="1"/>
  <c r="R148" i="20"/>
  <c r="Q148" i="20" s="1"/>
  <c r="R149" i="20"/>
  <c r="Q149" i="20" s="1"/>
  <c r="R150" i="20"/>
  <c r="Q150" i="20" s="1"/>
  <c r="R151" i="20"/>
  <c r="Q151" i="20" s="1"/>
  <c r="R152" i="20"/>
  <c r="Q152" i="20" s="1"/>
  <c r="Q153" i="20"/>
  <c r="R153" i="20"/>
  <c r="R154" i="20"/>
  <c r="Q154" i="20" s="1"/>
  <c r="R155" i="20"/>
  <c r="Q155" i="20" s="1"/>
  <c r="R156" i="20"/>
  <c r="Q156" i="20" s="1"/>
  <c r="R157" i="20"/>
  <c r="Q157" i="20" s="1"/>
  <c r="R158" i="20"/>
  <c r="Q158" i="20" s="1"/>
  <c r="R159" i="20"/>
  <c r="Q159" i="20" s="1"/>
  <c r="Q160" i="20"/>
  <c r="R160" i="20"/>
  <c r="R161" i="20"/>
  <c r="Q161" i="20" s="1"/>
  <c r="R162" i="20"/>
  <c r="Q162" i="20" s="1"/>
  <c r="R163" i="20"/>
  <c r="Q163" i="20" s="1"/>
  <c r="R164" i="20"/>
  <c r="Q164" i="20" s="1"/>
  <c r="R165" i="20"/>
  <c r="Q165" i="20" s="1"/>
  <c r="R166" i="20"/>
  <c r="Q166" i="20" s="1"/>
  <c r="Q167" i="20"/>
  <c r="R167" i="20"/>
  <c r="R168" i="20"/>
  <c r="Q168" i="20" s="1"/>
  <c r="R170" i="20"/>
  <c r="Q170" i="20" s="1"/>
  <c r="R171" i="20"/>
  <c r="Q171" i="20" s="1"/>
  <c r="R172" i="20"/>
  <c r="Q172" i="20" s="1"/>
  <c r="R173" i="20"/>
  <c r="Q173" i="20" s="1"/>
  <c r="R174" i="20"/>
  <c r="Q174" i="20" s="1"/>
  <c r="R175" i="20"/>
  <c r="Q175" i="20" s="1"/>
  <c r="R176" i="20"/>
  <c r="Q176" i="20" s="1"/>
  <c r="R177" i="20"/>
  <c r="Q177" i="20" s="1"/>
  <c r="R178" i="20"/>
  <c r="Q178" i="20" s="1"/>
  <c r="R179" i="20"/>
  <c r="Q179" i="20" s="1"/>
  <c r="R180" i="20"/>
  <c r="Q180" i="20" s="1"/>
  <c r="R181" i="20"/>
  <c r="Q181" i="20" s="1"/>
  <c r="R182" i="20"/>
  <c r="Q182" i="20" s="1"/>
  <c r="Q183" i="20"/>
  <c r="R183" i="20"/>
  <c r="R184" i="20"/>
  <c r="Q184" i="20" s="1"/>
  <c r="R185" i="20"/>
  <c r="Q185" i="20" s="1"/>
  <c r="R186" i="20"/>
  <c r="Q186" i="20" s="1"/>
  <c r="R187" i="20"/>
  <c r="Q187" i="20" s="1"/>
  <c r="R188" i="20"/>
  <c r="Q188" i="20" s="1"/>
  <c r="R189" i="20"/>
  <c r="Q189" i="20" s="1"/>
  <c r="Q190" i="20"/>
  <c r="R190" i="20"/>
  <c r="R191" i="20"/>
  <c r="Q191" i="20" s="1"/>
  <c r="R192" i="20"/>
  <c r="Q192" i="20" s="1"/>
  <c r="R193" i="20"/>
  <c r="Q193" i="20" s="1"/>
  <c r="R194" i="20"/>
  <c r="Q194" i="20" s="1"/>
  <c r="R195" i="20"/>
  <c r="Q195" i="20" s="1"/>
  <c r="R196" i="20"/>
  <c r="Q196" i="20" s="1"/>
  <c r="Q197" i="20"/>
  <c r="R197" i="20"/>
  <c r="R198" i="20"/>
  <c r="Q198" i="20" s="1"/>
  <c r="R199" i="20"/>
  <c r="Q199" i="20" s="1"/>
  <c r="R200" i="20"/>
  <c r="Q200" i="20" s="1"/>
  <c r="R201" i="20"/>
  <c r="Q201" i="20" s="1"/>
  <c r="R202" i="20"/>
  <c r="Q202" i="20" s="1"/>
  <c r="R204" i="20"/>
  <c r="Q204" i="20" s="1"/>
  <c r="Q205" i="20"/>
  <c r="R205" i="20"/>
  <c r="R206" i="20"/>
  <c r="Q206" i="20" s="1"/>
  <c r="R207" i="20"/>
  <c r="Q207" i="20" s="1"/>
  <c r="R208" i="20"/>
  <c r="Q208" i="20" s="1"/>
  <c r="R209" i="20"/>
  <c r="Q209" i="20" s="1"/>
  <c r="R210" i="20"/>
  <c r="Q210" i="20" s="1"/>
  <c r="R211" i="20"/>
  <c r="Q211" i="20" s="1"/>
  <c r="R213" i="20"/>
  <c r="Q213" i="20" s="1"/>
  <c r="R214" i="20"/>
  <c r="Q214" i="20" s="1"/>
  <c r="R215" i="20"/>
  <c r="Q215" i="20" s="1"/>
  <c r="R216" i="20"/>
  <c r="Q216" i="20" s="1"/>
  <c r="R218" i="20"/>
  <c r="Q218" i="20" s="1"/>
  <c r="R219" i="20"/>
  <c r="Q219" i="20" s="1"/>
  <c r="R220" i="20"/>
  <c r="Q220" i="20" s="1"/>
  <c r="R221" i="20"/>
  <c r="Q221" i="20" s="1"/>
  <c r="Q222" i="20"/>
  <c r="R222" i="20"/>
  <c r="R223" i="20"/>
  <c r="Q223" i="20" s="1"/>
  <c r="R224" i="20"/>
  <c r="Q224" i="20" s="1"/>
  <c r="R225" i="20"/>
  <c r="Q225" i="20" s="1"/>
  <c r="R226" i="20"/>
  <c r="Q226" i="20" s="1"/>
  <c r="R227" i="20"/>
  <c r="Q227" i="20" s="1"/>
  <c r="R228" i="20"/>
  <c r="Q228" i="20" s="1"/>
  <c r="Q229" i="20"/>
  <c r="R229" i="20"/>
  <c r="R230" i="20"/>
  <c r="Q230" i="20" s="1"/>
  <c r="R231" i="20"/>
  <c r="Q231" i="20" s="1"/>
  <c r="R233" i="20"/>
  <c r="Q233" i="20" s="1"/>
  <c r="R234" i="20"/>
  <c r="Q234" i="20" s="1"/>
  <c r="R235" i="20"/>
  <c r="Q235" i="20" s="1"/>
  <c r="R236" i="20"/>
  <c r="Q236" i="20" s="1"/>
  <c r="Q237" i="20"/>
  <c r="R237" i="20"/>
  <c r="R238" i="20"/>
  <c r="Q238" i="20" s="1"/>
  <c r="R239" i="20"/>
  <c r="Q239" i="20" s="1"/>
  <c r="R240" i="20"/>
  <c r="Q240" i="20" s="1"/>
  <c r="R241" i="20"/>
  <c r="Q241" i="20" s="1"/>
  <c r="R242" i="20"/>
  <c r="Q242" i="20" s="1"/>
  <c r="R243" i="20"/>
  <c r="Q243" i="20" s="1"/>
  <c r="Q244" i="20"/>
  <c r="R244" i="20"/>
  <c r="R245" i="20"/>
  <c r="Q245" i="20" s="1"/>
  <c r="R246" i="20"/>
  <c r="Q246" i="20" s="1"/>
  <c r="R247" i="20"/>
  <c r="Q247" i="20" s="1"/>
  <c r="R248" i="20"/>
  <c r="Q248" i="20" s="1"/>
  <c r="R249" i="20"/>
  <c r="Q249" i="20" s="1"/>
  <c r="R250" i="20"/>
  <c r="Q250" i="20" s="1"/>
  <c r="R251" i="20"/>
  <c r="Q251" i="20" s="1"/>
  <c r="R257" i="20"/>
  <c r="Q257" i="20" s="1"/>
  <c r="R258" i="20"/>
  <c r="Q258" i="20" s="1"/>
  <c r="R259" i="20"/>
  <c r="Q259" i="20" s="1"/>
  <c r="R260" i="20"/>
  <c r="Q260" i="20" s="1"/>
  <c r="R261" i="20"/>
  <c r="Q261" i="20" s="1"/>
  <c r="R262" i="20"/>
  <c r="Q262" i="20" s="1"/>
  <c r="R263" i="20"/>
  <c r="Q263" i="20" s="1"/>
  <c r="Q264" i="20"/>
  <c r="R264" i="20"/>
  <c r="R265" i="20"/>
  <c r="Q265" i="20" s="1"/>
  <c r="R266" i="20"/>
  <c r="Q266" i="20" s="1"/>
  <c r="R267" i="20"/>
  <c r="Q267" i="20" s="1"/>
  <c r="R268" i="20"/>
  <c r="Q268" i="20" s="1"/>
  <c r="R269" i="20"/>
  <c r="Q269" i="20" s="1"/>
  <c r="R270" i="20"/>
  <c r="Q270" i="20" s="1"/>
  <c r="Q271" i="20"/>
  <c r="R271" i="20"/>
  <c r="R272" i="20"/>
  <c r="Q272" i="20" s="1"/>
  <c r="R274" i="20"/>
  <c r="Q274" i="20" s="1"/>
  <c r="R275" i="20"/>
  <c r="Q275" i="20" s="1"/>
  <c r="Q279" i="20"/>
  <c r="R279" i="20"/>
  <c r="R280" i="20"/>
  <c r="Q280" i="20" s="1"/>
  <c r="Q281" i="20"/>
  <c r="R281" i="20"/>
  <c r="R283" i="20"/>
  <c r="Q283" i="20" s="1"/>
  <c r="Q284" i="20"/>
  <c r="R284" i="20"/>
  <c r="R286" i="20"/>
  <c r="Q286" i="20" s="1"/>
  <c r="R287" i="20"/>
  <c r="Q287" i="20" s="1"/>
  <c r="Q288" i="20"/>
  <c r="R288" i="20"/>
  <c r="R289" i="20"/>
  <c r="Q289" i="20" s="1"/>
  <c r="Q290" i="20"/>
  <c r="R290" i="20"/>
  <c r="R291" i="20"/>
  <c r="Q291" i="20" s="1"/>
  <c r="R292" i="20"/>
  <c r="Q292" i="20" s="1"/>
  <c r="R293" i="20"/>
  <c r="Q293" i="20" s="1"/>
  <c r="R294" i="20"/>
  <c r="Q294" i="20" s="1"/>
  <c r="Q295" i="20"/>
  <c r="R295" i="20"/>
  <c r="R296" i="20"/>
  <c r="Q296" i="20" s="1"/>
  <c r="Q297" i="20"/>
  <c r="R297" i="20"/>
  <c r="R298" i="20"/>
  <c r="Q298" i="20" s="1"/>
  <c r="R299" i="20"/>
  <c r="Q299" i="20" s="1"/>
  <c r="Q300" i="20"/>
  <c r="R300" i="20"/>
  <c r="R301" i="20"/>
  <c r="Q301" i="20" s="1"/>
  <c r="Q303" i="20"/>
  <c r="R303" i="20"/>
  <c r="R304" i="20"/>
  <c r="Q304" i="20" s="1"/>
  <c r="R306" i="20"/>
  <c r="Q306" i="20" s="1"/>
  <c r="R307" i="20"/>
  <c r="Q307" i="20" s="1"/>
  <c r="R308" i="20"/>
  <c r="Q308" i="20" s="1"/>
  <c r="Q309" i="20"/>
  <c r="R309" i="20"/>
  <c r="R310" i="20"/>
  <c r="Q310" i="20" s="1"/>
  <c r="Q311" i="20"/>
  <c r="R311" i="20"/>
  <c r="R312" i="20"/>
  <c r="Q312" i="20" s="1"/>
  <c r="R313" i="20"/>
  <c r="Q313" i="20" s="1"/>
  <c r="R314" i="20"/>
  <c r="Q314" i="20" s="1"/>
  <c r="R315" i="20"/>
  <c r="Q315" i="20" s="1"/>
  <c r="Q317" i="20"/>
  <c r="R317" i="20"/>
  <c r="R318" i="20"/>
  <c r="Q318" i="20" s="1"/>
  <c r="R319" i="20"/>
  <c r="Q319" i="20" s="1"/>
  <c r="Q320" i="20"/>
  <c r="R320" i="20"/>
  <c r="R321" i="20"/>
  <c r="Q321" i="20" s="1"/>
  <c r="R322" i="20"/>
  <c r="Q322" i="20" s="1"/>
  <c r="Q323" i="20"/>
  <c r="R323" i="20"/>
  <c r="R324" i="20"/>
  <c r="Q324" i="20" s="1"/>
  <c r="R325" i="20"/>
  <c r="Q325" i="20" s="1"/>
  <c r="R326" i="20"/>
  <c r="Q326" i="20" s="1"/>
  <c r="R327" i="20"/>
  <c r="Q327" i="20" s="1"/>
  <c r="R328" i="20"/>
  <c r="Q328" i="20" s="1"/>
  <c r="R329" i="20"/>
  <c r="Q329" i="20" s="1"/>
  <c r="R330" i="20"/>
  <c r="Q330" i="20" s="1"/>
  <c r="R331" i="20"/>
  <c r="Q331" i="20" s="1"/>
  <c r="R332" i="20"/>
  <c r="Q332" i="20" s="1"/>
  <c r="Q333" i="20"/>
  <c r="R333" i="20"/>
  <c r="R334" i="20"/>
  <c r="Q334" i="20" s="1"/>
  <c r="R335" i="20"/>
  <c r="Q335" i="20" s="1"/>
  <c r="R336" i="20"/>
  <c r="Q336" i="20" s="1"/>
  <c r="R337" i="20"/>
  <c r="Q337" i="20" s="1"/>
  <c r="R338" i="20"/>
  <c r="Q338" i="20" s="1"/>
  <c r="Q339" i="20"/>
  <c r="R339" i="20"/>
  <c r="R340" i="20"/>
  <c r="Q340" i="20" s="1"/>
  <c r="Q341" i="20"/>
  <c r="R341" i="20"/>
  <c r="L16" i="20"/>
  <c r="R10" i="20" l="1"/>
  <c r="Q316" i="20"/>
  <c r="R316" i="20"/>
  <c r="R9" i="20" s="1"/>
  <c r="Q11" i="20"/>
  <c r="Q10" i="20" s="1"/>
  <c r="N305" i="20"/>
  <c r="I305" i="20" s="1"/>
  <c r="M305" i="20"/>
  <c r="L305" i="20"/>
  <c r="K305" i="20"/>
  <c r="J305" i="20"/>
  <c r="Q9" i="20" l="1"/>
  <c r="H305" i="20"/>
  <c r="M272" i="20" l="1"/>
  <c r="L272" i="20"/>
  <c r="K272" i="20"/>
  <c r="J272" i="20"/>
  <c r="N273" i="20"/>
  <c r="I273" i="20" s="1"/>
  <c r="M273" i="20"/>
  <c r="L273" i="20"/>
  <c r="K273" i="20"/>
  <c r="J273" i="20"/>
  <c r="M280" i="20"/>
  <c r="L280" i="20"/>
  <c r="K280" i="20"/>
  <c r="J280" i="20"/>
  <c r="I282" i="20"/>
  <c r="J282" i="20"/>
  <c r="K282" i="20"/>
  <c r="L282" i="20"/>
  <c r="M282" i="20"/>
  <c r="O282" i="20"/>
  <c r="N282" i="20" s="1"/>
  <c r="N285" i="20"/>
  <c r="I285" i="20" s="1"/>
  <c r="M285" i="20"/>
  <c r="L285" i="20"/>
  <c r="K285" i="20"/>
  <c r="J285" i="20"/>
  <c r="O299" i="20"/>
  <c r="M286" i="20"/>
  <c r="L286" i="20"/>
  <c r="K286" i="20"/>
  <c r="J286" i="20"/>
  <c r="N302" i="20"/>
  <c r="I302" i="20" s="1"/>
  <c r="M302" i="20"/>
  <c r="L302" i="20"/>
  <c r="K302" i="20"/>
  <c r="J302" i="20"/>
  <c r="M275" i="20"/>
  <c r="L275" i="20"/>
  <c r="K275" i="20"/>
  <c r="J275" i="20"/>
  <c r="N276" i="20"/>
  <c r="I276" i="20" s="1"/>
  <c r="M276" i="20"/>
  <c r="L276" i="20"/>
  <c r="K276" i="20"/>
  <c r="J276" i="20"/>
  <c r="M231" i="20"/>
  <c r="L231" i="20"/>
  <c r="K231" i="20"/>
  <c r="J231" i="20"/>
  <c r="N232" i="20"/>
  <c r="I232" i="20" s="1"/>
  <c r="M232" i="20"/>
  <c r="L232" i="20"/>
  <c r="K232" i="20"/>
  <c r="J232" i="20"/>
  <c r="M195" i="20"/>
  <c r="L195" i="20"/>
  <c r="K195" i="20"/>
  <c r="J195" i="20"/>
  <c r="N203" i="20"/>
  <c r="I203" i="20" s="1"/>
  <c r="M203" i="20"/>
  <c r="L203" i="20"/>
  <c r="K203" i="20"/>
  <c r="J203" i="20"/>
  <c r="P202" i="20"/>
  <c r="O202" i="20"/>
  <c r="M202" i="20"/>
  <c r="L202" i="20"/>
  <c r="K202" i="20"/>
  <c r="J202" i="20"/>
  <c r="I202" i="20"/>
  <c r="O91" i="20"/>
  <c r="N91" i="20" s="1"/>
  <c r="M91" i="20"/>
  <c r="L91" i="20"/>
  <c r="K91" i="20"/>
  <c r="J91" i="20"/>
  <c r="I91" i="20"/>
  <c r="M84" i="20"/>
  <c r="L84" i="20"/>
  <c r="K84" i="20"/>
  <c r="J84" i="20"/>
  <c r="O85" i="20"/>
  <c r="M85" i="20"/>
  <c r="L85" i="20"/>
  <c r="K85" i="20"/>
  <c r="J85" i="20"/>
  <c r="I85" i="20"/>
  <c r="M104" i="20"/>
  <c r="L104" i="20"/>
  <c r="K104" i="20"/>
  <c r="J104" i="20"/>
  <c r="N108" i="20"/>
  <c r="I108" i="20" s="1"/>
  <c r="M108" i="20"/>
  <c r="L108" i="20"/>
  <c r="K108" i="20"/>
  <c r="J108" i="20"/>
  <c r="P107" i="20"/>
  <c r="O107" i="20"/>
  <c r="M107" i="20"/>
  <c r="L107" i="20"/>
  <c r="K107" i="20"/>
  <c r="J107" i="20"/>
  <c r="I107" i="20"/>
  <c r="M45" i="20"/>
  <c r="L45" i="20"/>
  <c r="K45" i="20"/>
  <c r="J45" i="20"/>
  <c r="M44" i="20"/>
  <c r="L44" i="20"/>
  <c r="K44" i="20"/>
  <c r="J44" i="20"/>
  <c r="F68" i="20"/>
  <c r="N73" i="20"/>
  <c r="I73" i="20" s="1"/>
  <c r="M73" i="20"/>
  <c r="L73" i="20"/>
  <c r="K73" i="20"/>
  <c r="J73" i="20"/>
  <c r="N72" i="20"/>
  <c r="I72" i="20" s="1"/>
  <c r="M72" i="20"/>
  <c r="L72" i="20"/>
  <c r="K72" i="20"/>
  <c r="J72" i="20"/>
  <c r="F46" i="20"/>
  <c r="N66" i="20"/>
  <c r="I66" i="20" s="1"/>
  <c r="M66" i="20"/>
  <c r="L66" i="20"/>
  <c r="K66" i="20"/>
  <c r="J66" i="20"/>
  <c r="M11" i="20"/>
  <c r="L11" i="20"/>
  <c r="K11" i="20"/>
  <c r="J11" i="20"/>
  <c r="N16" i="20"/>
  <c r="I16" i="20" s="1"/>
  <c r="M16" i="20"/>
  <c r="K16" i="20"/>
  <c r="J16" i="20"/>
  <c r="M15" i="20"/>
  <c r="L15" i="20"/>
  <c r="K15" i="20"/>
  <c r="J15" i="20"/>
  <c r="N14" i="20"/>
  <c r="I14" i="20" s="1"/>
  <c r="M14" i="20"/>
  <c r="L14" i="20"/>
  <c r="K14" i="20"/>
  <c r="J14" i="20"/>
  <c r="O13" i="20"/>
  <c r="N13" i="20" s="1"/>
  <c r="M13" i="20"/>
  <c r="L13" i="20"/>
  <c r="K13" i="20"/>
  <c r="J13" i="20"/>
  <c r="I13" i="20"/>
  <c r="N21" i="20"/>
  <c r="I21" i="20" s="1"/>
  <c r="M21" i="20"/>
  <c r="L21" i="20"/>
  <c r="K21" i="20"/>
  <c r="J21" i="20"/>
  <c r="M20" i="20"/>
  <c r="L20" i="20"/>
  <c r="K20" i="20"/>
  <c r="J20" i="20"/>
  <c r="M19" i="20"/>
  <c r="L19" i="20"/>
  <c r="K19" i="20"/>
  <c r="J19" i="20"/>
  <c r="M18" i="20"/>
  <c r="L18" i="20"/>
  <c r="K18" i="20"/>
  <c r="J18" i="20"/>
  <c r="H273" i="20" l="1"/>
  <c r="H282" i="20"/>
  <c r="H285" i="20"/>
  <c r="H302" i="20"/>
  <c r="H276" i="20"/>
  <c r="H202" i="20"/>
  <c r="H232" i="20"/>
  <c r="N202" i="20"/>
  <c r="H203" i="20"/>
  <c r="H91" i="20"/>
  <c r="H85" i="20"/>
  <c r="H107" i="20"/>
  <c r="N107" i="20"/>
  <c r="H108" i="20"/>
  <c r="N44" i="20"/>
  <c r="I44" i="20" s="1"/>
  <c r="H44" i="20" s="1"/>
  <c r="H73" i="20"/>
  <c r="H66" i="20"/>
  <c r="N18" i="20"/>
  <c r="I18" i="20" s="1"/>
  <c r="H18" i="20" s="1"/>
  <c r="H72" i="20"/>
  <c r="N15" i="20"/>
  <c r="I15" i="20" s="1"/>
  <c r="H15" i="20" s="1"/>
  <c r="N20" i="20"/>
  <c r="I20" i="20" s="1"/>
  <c r="H20" i="20" s="1"/>
  <c r="N19" i="20"/>
  <c r="I19" i="20" s="1"/>
  <c r="H19" i="20" s="1"/>
  <c r="H13" i="20"/>
  <c r="H14" i="20"/>
  <c r="H16" i="20"/>
  <c r="H21" i="20"/>
  <c r="P17" i="20" l="1"/>
  <c r="M17" i="20"/>
  <c r="L17" i="20"/>
  <c r="K17" i="20"/>
  <c r="J17" i="20"/>
  <c r="I17" i="20"/>
  <c r="H17" i="20" l="1"/>
  <c r="N17" i="20"/>
  <c r="S316" i="20" l="1"/>
  <c r="P315" i="20"/>
  <c r="O315" i="20"/>
  <c r="M315" i="20"/>
  <c r="L315" i="20"/>
  <c r="K315" i="20"/>
  <c r="J315" i="20"/>
  <c r="I315" i="20"/>
  <c r="P314" i="20"/>
  <c r="O314" i="20"/>
  <c r="M314" i="20"/>
  <c r="L314" i="20"/>
  <c r="K314" i="20"/>
  <c r="J314" i="20"/>
  <c r="I314" i="20"/>
  <c r="P313" i="20"/>
  <c r="O313" i="20"/>
  <c r="M313" i="20"/>
  <c r="L313" i="20"/>
  <c r="K313" i="20"/>
  <c r="J313" i="20"/>
  <c r="I313" i="20"/>
  <c r="P312" i="20"/>
  <c r="O312" i="20"/>
  <c r="M312" i="20"/>
  <c r="L312" i="20"/>
  <c r="K312" i="20"/>
  <c r="J312" i="20"/>
  <c r="I312" i="20"/>
  <c r="P311" i="20"/>
  <c r="O311" i="20"/>
  <c r="M311" i="20"/>
  <c r="L311" i="20"/>
  <c r="K311" i="20"/>
  <c r="J311" i="20"/>
  <c r="I311" i="20"/>
  <c r="P310" i="20"/>
  <c r="M310" i="20"/>
  <c r="L310" i="20"/>
  <c r="K310" i="20"/>
  <c r="J310" i="20"/>
  <c r="I310" i="20"/>
  <c r="P309" i="20"/>
  <c r="O309" i="20"/>
  <c r="M309" i="20"/>
  <c r="L309" i="20"/>
  <c r="K309" i="20"/>
  <c r="J309" i="20"/>
  <c r="I309" i="20"/>
  <c r="P308" i="20"/>
  <c r="O308" i="20"/>
  <c r="M308" i="20"/>
  <c r="L308" i="20"/>
  <c r="K308" i="20"/>
  <c r="J308" i="20"/>
  <c r="I308" i="20"/>
  <c r="P307" i="20"/>
  <c r="O307" i="20"/>
  <c r="M307" i="20"/>
  <c r="L307" i="20"/>
  <c r="K307" i="20"/>
  <c r="J307" i="20"/>
  <c r="I307" i="20"/>
  <c r="P306" i="20"/>
  <c r="O306" i="20"/>
  <c r="M306" i="20"/>
  <c r="L306" i="20"/>
  <c r="K306" i="20"/>
  <c r="J306" i="20"/>
  <c r="I306" i="20"/>
  <c r="P304" i="20"/>
  <c r="O304" i="20"/>
  <c r="M304" i="20"/>
  <c r="L304" i="20"/>
  <c r="K304" i="20"/>
  <c r="J304" i="20"/>
  <c r="I304" i="20"/>
  <c r="P303" i="20"/>
  <c r="M303" i="20"/>
  <c r="L303" i="20"/>
  <c r="K303" i="20"/>
  <c r="J303" i="20"/>
  <c r="I303" i="20"/>
  <c r="P301" i="20"/>
  <c r="O301" i="20"/>
  <c r="M301" i="20"/>
  <c r="L301" i="20"/>
  <c r="K301" i="20"/>
  <c r="J301" i="20"/>
  <c r="I301" i="20"/>
  <c r="P300" i="20"/>
  <c r="O300" i="20"/>
  <c r="M300" i="20"/>
  <c r="L300" i="20"/>
  <c r="K300" i="20"/>
  <c r="J300" i="20"/>
  <c r="I300" i="20"/>
  <c r="P299" i="20"/>
  <c r="M299" i="20"/>
  <c r="L299" i="20"/>
  <c r="K299" i="20"/>
  <c r="J299" i="20"/>
  <c r="I299" i="20"/>
  <c r="P298" i="20"/>
  <c r="O298" i="20"/>
  <c r="M298" i="20"/>
  <c r="L298" i="20"/>
  <c r="K298" i="20"/>
  <c r="J298" i="20"/>
  <c r="I298" i="20"/>
  <c r="P297" i="20"/>
  <c r="O297" i="20"/>
  <c r="M297" i="20"/>
  <c r="L297" i="20"/>
  <c r="K297" i="20"/>
  <c r="J297" i="20"/>
  <c r="I297" i="20"/>
  <c r="P296" i="20"/>
  <c r="O296" i="20"/>
  <c r="M296" i="20"/>
  <c r="L296" i="20"/>
  <c r="K296" i="20"/>
  <c r="J296" i="20"/>
  <c r="I296" i="20"/>
  <c r="P295" i="20"/>
  <c r="O295" i="20"/>
  <c r="M295" i="20"/>
  <c r="L295" i="20"/>
  <c r="K295" i="20"/>
  <c r="J295" i="20"/>
  <c r="I295" i="20"/>
  <c r="P294" i="20"/>
  <c r="O294" i="20"/>
  <c r="M294" i="20"/>
  <c r="L294" i="20"/>
  <c r="K294" i="20"/>
  <c r="J294" i="20"/>
  <c r="I294" i="20"/>
  <c r="P293" i="20"/>
  <c r="M293" i="20"/>
  <c r="L293" i="20"/>
  <c r="K293" i="20"/>
  <c r="J293" i="20"/>
  <c r="I293" i="20"/>
  <c r="P292" i="20"/>
  <c r="O292" i="20"/>
  <c r="M292" i="20"/>
  <c r="L292" i="20"/>
  <c r="K292" i="20"/>
  <c r="J292" i="20"/>
  <c r="I292" i="20"/>
  <c r="P291" i="20"/>
  <c r="O291" i="20"/>
  <c r="M291" i="20"/>
  <c r="L291" i="20"/>
  <c r="K291" i="20"/>
  <c r="J291" i="20"/>
  <c r="I291" i="20"/>
  <c r="P290" i="20"/>
  <c r="O290" i="20"/>
  <c r="M290" i="20"/>
  <c r="L290" i="20"/>
  <c r="K290" i="20"/>
  <c r="J290" i="20"/>
  <c r="I290" i="20"/>
  <c r="P289" i="20"/>
  <c r="O289" i="20"/>
  <c r="M289" i="20"/>
  <c r="L289" i="20"/>
  <c r="K289" i="20"/>
  <c r="J289" i="20"/>
  <c r="I289" i="20"/>
  <c r="P288" i="20"/>
  <c r="O288" i="20"/>
  <c r="M288" i="20"/>
  <c r="L288" i="20"/>
  <c r="K288" i="20"/>
  <c r="J288" i="20"/>
  <c r="I288" i="20"/>
  <c r="P287" i="20"/>
  <c r="O287" i="20"/>
  <c r="M287" i="20"/>
  <c r="L287" i="20"/>
  <c r="K287" i="20"/>
  <c r="J287" i="20"/>
  <c r="I287" i="20"/>
  <c r="P286" i="20"/>
  <c r="P284" i="20"/>
  <c r="O284" i="20"/>
  <c r="M284" i="20"/>
  <c r="L284" i="20"/>
  <c r="K284" i="20"/>
  <c r="J284" i="20"/>
  <c r="I284" i="20"/>
  <c r="P283" i="20"/>
  <c r="O283" i="20"/>
  <c r="M283" i="20"/>
  <c r="L283" i="20"/>
  <c r="K283" i="20"/>
  <c r="J283" i="20"/>
  <c r="I283" i="20"/>
  <c r="P281" i="20"/>
  <c r="O281" i="20"/>
  <c r="M281" i="20"/>
  <c r="L281" i="20"/>
  <c r="K281" i="20"/>
  <c r="J281" i="20"/>
  <c r="I281" i="20"/>
  <c r="P280" i="20"/>
  <c r="P279" i="20"/>
  <c r="O279" i="20"/>
  <c r="M279" i="20"/>
  <c r="L279" i="20"/>
  <c r="K279" i="20"/>
  <c r="J279" i="20"/>
  <c r="I279" i="20"/>
  <c r="M278" i="20"/>
  <c r="L278" i="20"/>
  <c r="K278" i="20"/>
  <c r="J278" i="20"/>
  <c r="I278" i="20"/>
  <c r="O277" i="20"/>
  <c r="M277" i="20"/>
  <c r="L277" i="20"/>
  <c r="K277" i="20"/>
  <c r="J277" i="20"/>
  <c r="I277" i="20"/>
  <c r="P275" i="20"/>
  <c r="P274" i="20"/>
  <c r="M274" i="20"/>
  <c r="L274" i="20"/>
  <c r="K274" i="20"/>
  <c r="J274" i="20"/>
  <c r="I274" i="20"/>
  <c r="P272" i="20"/>
  <c r="P271" i="20"/>
  <c r="O271" i="20"/>
  <c r="M271" i="20"/>
  <c r="L271" i="20"/>
  <c r="K271" i="20"/>
  <c r="J271" i="20"/>
  <c r="I271" i="20"/>
  <c r="P270" i="20"/>
  <c r="O270" i="20"/>
  <c r="M270" i="20"/>
  <c r="L270" i="20"/>
  <c r="K270" i="20"/>
  <c r="J270" i="20"/>
  <c r="I270" i="20"/>
  <c r="P269" i="20"/>
  <c r="O269" i="20"/>
  <c r="M269" i="20"/>
  <c r="L269" i="20"/>
  <c r="K269" i="20"/>
  <c r="J269" i="20"/>
  <c r="I269" i="20"/>
  <c r="P268" i="20"/>
  <c r="O268" i="20"/>
  <c r="M268" i="20"/>
  <c r="L268" i="20"/>
  <c r="K268" i="20"/>
  <c r="J268" i="20"/>
  <c r="I268" i="20"/>
  <c r="P267" i="20"/>
  <c r="O267" i="20"/>
  <c r="M267" i="20"/>
  <c r="L267" i="20"/>
  <c r="K267" i="20"/>
  <c r="J267" i="20"/>
  <c r="I267" i="20"/>
  <c r="P266" i="20"/>
  <c r="M266" i="20"/>
  <c r="L266" i="20"/>
  <c r="K266" i="20"/>
  <c r="J266" i="20"/>
  <c r="I266" i="20"/>
  <c r="P265" i="20"/>
  <c r="O265" i="20"/>
  <c r="M265" i="20"/>
  <c r="L265" i="20"/>
  <c r="K265" i="20"/>
  <c r="J265" i="20"/>
  <c r="I265" i="20"/>
  <c r="P264" i="20"/>
  <c r="O264" i="20"/>
  <c r="M264" i="20"/>
  <c r="L264" i="20"/>
  <c r="K264" i="20"/>
  <c r="J264" i="20"/>
  <c r="I264" i="20"/>
  <c r="P263" i="20"/>
  <c r="M263" i="20"/>
  <c r="L263" i="20"/>
  <c r="K263" i="20"/>
  <c r="J263" i="20"/>
  <c r="I263" i="20"/>
  <c r="P262" i="20"/>
  <c r="M262" i="20"/>
  <c r="L262" i="20"/>
  <c r="K262" i="20"/>
  <c r="J262" i="20"/>
  <c r="I262" i="20"/>
  <c r="P261" i="20"/>
  <c r="M261" i="20"/>
  <c r="L261" i="20"/>
  <c r="K261" i="20"/>
  <c r="J261" i="20"/>
  <c r="I261" i="20"/>
  <c r="P260" i="20"/>
  <c r="O260" i="20"/>
  <c r="M260" i="20"/>
  <c r="L260" i="20"/>
  <c r="K260" i="20"/>
  <c r="J260" i="20"/>
  <c r="I260" i="20"/>
  <c r="P259" i="20"/>
  <c r="O259" i="20"/>
  <c r="M259" i="20"/>
  <c r="L259" i="20"/>
  <c r="K259" i="20"/>
  <c r="J259" i="20"/>
  <c r="I259" i="20"/>
  <c r="P258" i="20"/>
  <c r="O258" i="20"/>
  <c r="M258" i="20"/>
  <c r="L258" i="20"/>
  <c r="K258" i="20"/>
  <c r="J258" i="20"/>
  <c r="I258" i="20"/>
  <c r="P257" i="20"/>
  <c r="O257" i="20"/>
  <c r="M257" i="20"/>
  <c r="L257" i="20"/>
  <c r="K257" i="20"/>
  <c r="J257" i="20"/>
  <c r="I257" i="20"/>
  <c r="P251" i="20"/>
  <c r="O251" i="20"/>
  <c r="M251" i="20"/>
  <c r="L251" i="20"/>
  <c r="K251" i="20"/>
  <c r="J251" i="20"/>
  <c r="I251" i="20"/>
  <c r="P250" i="20"/>
  <c r="O250" i="20"/>
  <c r="M250" i="20"/>
  <c r="L250" i="20"/>
  <c r="K250" i="20"/>
  <c r="J250" i="20"/>
  <c r="I250" i="20"/>
  <c r="P249" i="20"/>
  <c r="O249" i="20"/>
  <c r="M249" i="20"/>
  <c r="L249" i="20"/>
  <c r="K249" i="20"/>
  <c r="J249" i="20"/>
  <c r="I249" i="20"/>
  <c r="P248" i="20"/>
  <c r="O248" i="20"/>
  <c r="M248" i="20"/>
  <c r="L248" i="20"/>
  <c r="K248" i="20"/>
  <c r="J248" i="20"/>
  <c r="I248" i="20"/>
  <c r="P247" i="20"/>
  <c r="O247" i="20"/>
  <c r="M247" i="20"/>
  <c r="L247" i="20"/>
  <c r="K247" i="20"/>
  <c r="J247" i="20"/>
  <c r="I247" i="20"/>
  <c r="P246" i="20"/>
  <c r="O246" i="20"/>
  <c r="M246" i="20"/>
  <c r="L246" i="20"/>
  <c r="K246" i="20"/>
  <c r="J246" i="20"/>
  <c r="I246" i="20"/>
  <c r="P245" i="20"/>
  <c r="O245" i="20"/>
  <c r="M245" i="20"/>
  <c r="L245" i="20"/>
  <c r="K245" i="20"/>
  <c r="J245" i="20"/>
  <c r="I245" i="20"/>
  <c r="P244" i="20"/>
  <c r="O244" i="20"/>
  <c r="M244" i="20"/>
  <c r="L244" i="20"/>
  <c r="K244" i="20"/>
  <c r="J244" i="20"/>
  <c r="I244" i="20"/>
  <c r="P243" i="20"/>
  <c r="O243" i="20"/>
  <c r="M243" i="20"/>
  <c r="L243" i="20"/>
  <c r="K243" i="20"/>
  <c r="J243" i="20"/>
  <c r="I243" i="20"/>
  <c r="P242" i="20"/>
  <c r="O242" i="20"/>
  <c r="M242" i="20"/>
  <c r="L242" i="20"/>
  <c r="K242" i="20"/>
  <c r="J242" i="20"/>
  <c r="I242" i="20"/>
  <c r="P241" i="20"/>
  <c r="O241" i="20"/>
  <c r="M241" i="20"/>
  <c r="L241" i="20"/>
  <c r="K241" i="20"/>
  <c r="J241" i="20"/>
  <c r="I241" i="20"/>
  <c r="P240" i="20"/>
  <c r="O240" i="20"/>
  <c r="M240" i="20"/>
  <c r="L240" i="20"/>
  <c r="K240" i="20"/>
  <c r="J240" i="20"/>
  <c r="I240" i="20"/>
  <c r="P239" i="20"/>
  <c r="O239" i="20"/>
  <c r="M239" i="20"/>
  <c r="L239" i="20"/>
  <c r="K239" i="20"/>
  <c r="J239" i="20"/>
  <c r="I239" i="20"/>
  <c r="P238" i="20"/>
  <c r="O238" i="20"/>
  <c r="M238" i="20"/>
  <c r="L238" i="20"/>
  <c r="K238" i="20"/>
  <c r="J238" i="20"/>
  <c r="I238" i="20"/>
  <c r="P237" i="20"/>
  <c r="O237" i="20"/>
  <c r="M237" i="20"/>
  <c r="L237" i="20"/>
  <c r="K237" i="20"/>
  <c r="J237" i="20"/>
  <c r="I237" i="20"/>
  <c r="P236" i="20"/>
  <c r="O236" i="20"/>
  <c r="M236" i="20"/>
  <c r="L236" i="20"/>
  <c r="K236" i="20"/>
  <c r="J236" i="20"/>
  <c r="I236" i="20"/>
  <c r="P235" i="20"/>
  <c r="O235" i="20"/>
  <c r="M235" i="20"/>
  <c r="L235" i="20"/>
  <c r="K235" i="20"/>
  <c r="J235" i="20"/>
  <c r="I235" i="20"/>
  <c r="P234" i="20"/>
  <c r="O234" i="20"/>
  <c r="M234" i="20"/>
  <c r="L234" i="20"/>
  <c r="K234" i="20"/>
  <c r="J234" i="20"/>
  <c r="I234" i="20"/>
  <c r="P233" i="20"/>
  <c r="M233" i="20"/>
  <c r="L233" i="20"/>
  <c r="K233" i="20"/>
  <c r="J233" i="20"/>
  <c r="I233" i="20"/>
  <c r="P231" i="20"/>
  <c r="P230" i="20"/>
  <c r="O230" i="20"/>
  <c r="M230" i="20"/>
  <c r="L230" i="20"/>
  <c r="K230" i="20"/>
  <c r="J230" i="20"/>
  <c r="I230" i="20"/>
  <c r="P229" i="20"/>
  <c r="O229" i="20"/>
  <c r="M229" i="20"/>
  <c r="L229" i="20"/>
  <c r="K229" i="20"/>
  <c r="J229" i="20"/>
  <c r="I229" i="20"/>
  <c r="P228" i="20"/>
  <c r="O228" i="20"/>
  <c r="M228" i="20"/>
  <c r="L228" i="20"/>
  <c r="K228" i="20"/>
  <c r="J228" i="20"/>
  <c r="I228" i="20"/>
  <c r="P227" i="20"/>
  <c r="O227" i="20"/>
  <c r="M227" i="20"/>
  <c r="L227" i="20"/>
  <c r="K227" i="20"/>
  <c r="J227" i="20"/>
  <c r="I227" i="20"/>
  <c r="P226" i="20"/>
  <c r="O226" i="20"/>
  <c r="M226" i="20"/>
  <c r="L226" i="20"/>
  <c r="K226" i="20"/>
  <c r="J226" i="20"/>
  <c r="I226" i="20"/>
  <c r="P225" i="20"/>
  <c r="O225" i="20"/>
  <c r="M225" i="20"/>
  <c r="L225" i="20"/>
  <c r="K225" i="20"/>
  <c r="J225" i="20"/>
  <c r="I225" i="20"/>
  <c r="P224" i="20"/>
  <c r="O224" i="20"/>
  <c r="M224" i="20"/>
  <c r="L224" i="20"/>
  <c r="K224" i="20"/>
  <c r="J224" i="20"/>
  <c r="I224" i="20"/>
  <c r="P223" i="20"/>
  <c r="O223" i="20"/>
  <c r="M223" i="20"/>
  <c r="L223" i="20"/>
  <c r="K223" i="20"/>
  <c r="J223" i="20"/>
  <c r="I223" i="20"/>
  <c r="P222" i="20"/>
  <c r="O222" i="20"/>
  <c r="M222" i="20"/>
  <c r="L222" i="20"/>
  <c r="K222" i="20"/>
  <c r="J222" i="20"/>
  <c r="I222" i="20"/>
  <c r="P221" i="20"/>
  <c r="O221" i="20"/>
  <c r="M221" i="20"/>
  <c r="L221" i="20"/>
  <c r="K221" i="20"/>
  <c r="J221" i="20"/>
  <c r="I221" i="20"/>
  <c r="P220" i="20"/>
  <c r="O220" i="20"/>
  <c r="M220" i="20"/>
  <c r="L220" i="20"/>
  <c r="K220" i="20"/>
  <c r="J220" i="20"/>
  <c r="I220" i="20"/>
  <c r="P219" i="20"/>
  <c r="O219" i="20"/>
  <c r="M219" i="20"/>
  <c r="L219" i="20"/>
  <c r="K219" i="20"/>
  <c r="J219" i="20"/>
  <c r="I219" i="20"/>
  <c r="P218" i="20"/>
  <c r="O218" i="20"/>
  <c r="M218" i="20"/>
  <c r="L218" i="20"/>
  <c r="K218" i="20"/>
  <c r="J218" i="20"/>
  <c r="I218" i="20"/>
  <c r="M217" i="20"/>
  <c r="L217" i="20"/>
  <c r="K217" i="20"/>
  <c r="J217" i="20"/>
  <c r="I217" i="20"/>
  <c r="P216" i="20"/>
  <c r="O216" i="20"/>
  <c r="M216" i="20"/>
  <c r="L216" i="20"/>
  <c r="K216" i="20"/>
  <c r="J216" i="20"/>
  <c r="I216" i="20"/>
  <c r="P215" i="20"/>
  <c r="O215" i="20"/>
  <c r="M215" i="20"/>
  <c r="L215" i="20"/>
  <c r="K215" i="20"/>
  <c r="J215" i="20"/>
  <c r="I215" i="20"/>
  <c r="P214" i="20"/>
  <c r="O214" i="20"/>
  <c r="M214" i="20"/>
  <c r="L214" i="20"/>
  <c r="K214" i="20"/>
  <c r="J214" i="20"/>
  <c r="I214" i="20"/>
  <c r="P213" i="20"/>
  <c r="O213" i="20"/>
  <c r="M213" i="20"/>
  <c r="L213" i="20"/>
  <c r="K213" i="20"/>
  <c r="J213" i="20"/>
  <c r="I213" i="20"/>
  <c r="O212" i="20"/>
  <c r="N212" i="20" s="1"/>
  <c r="M212" i="20"/>
  <c r="L212" i="20"/>
  <c r="K212" i="20"/>
  <c r="J212" i="20"/>
  <c r="I212" i="20"/>
  <c r="P211" i="20"/>
  <c r="O211" i="20"/>
  <c r="M211" i="20"/>
  <c r="L211" i="20"/>
  <c r="K211" i="20"/>
  <c r="J211" i="20"/>
  <c r="I211" i="20"/>
  <c r="P210" i="20"/>
  <c r="O210" i="20"/>
  <c r="M210" i="20"/>
  <c r="L210" i="20"/>
  <c r="K210" i="20"/>
  <c r="J210" i="20"/>
  <c r="I210" i="20"/>
  <c r="P209" i="20"/>
  <c r="O209" i="20"/>
  <c r="M209" i="20"/>
  <c r="L209" i="20"/>
  <c r="K209" i="20"/>
  <c r="J209" i="20"/>
  <c r="I209" i="20"/>
  <c r="P208" i="20"/>
  <c r="O208" i="20"/>
  <c r="M208" i="20"/>
  <c r="L208" i="20"/>
  <c r="K208" i="20"/>
  <c r="J208" i="20"/>
  <c r="I208" i="20"/>
  <c r="P207" i="20"/>
  <c r="O207" i="20"/>
  <c r="M207" i="20"/>
  <c r="L207" i="20"/>
  <c r="K207" i="20"/>
  <c r="J207" i="20"/>
  <c r="I207" i="20"/>
  <c r="P206" i="20"/>
  <c r="O206" i="20"/>
  <c r="M206" i="20"/>
  <c r="L206" i="20"/>
  <c r="K206" i="20"/>
  <c r="J206" i="20"/>
  <c r="I206" i="20"/>
  <c r="P205" i="20"/>
  <c r="O205" i="20"/>
  <c r="M205" i="20"/>
  <c r="L205" i="20"/>
  <c r="K205" i="20"/>
  <c r="J205" i="20"/>
  <c r="I205" i="20"/>
  <c r="P204" i="20"/>
  <c r="O204" i="20"/>
  <c r="M204" i="20"/>
  <c r="L204" i="20"/>
  <c r="K204" i="20"/>
  <c r="J204" i="20"/>
  <c r="I204" i="20"/>
  <c r="P201" i="20"/>
  <c r="O201" i="20"/>
  <c r="M201" i="20"/>
  <c r="L201" i="20"/>
  <c r="K201" i="20"/>
  <c r="J201" i="20"/>
  <c r="I201" i="20"/>
  <c r="P200" i="20"/>
  <c r="O200" i="20"/>
  <c r="M200" i="20"/>
  <c r="L200" i="20"/>
  <c r="K200" i="20"/>
  <c r="J200" i="20"/>
  <c r="I200" i="20"/>
  <c r="P199" i="20"/>
  <c r="O199" i="20"/>
  <c r="M199" i="20"/>
  <c r="L199" i="20"/>
  <c r="K199" i="20"/>
  <c r="J199" i="20"/>
  <c r="I199" i="20"/>
  <c r="P198" i="20"/>
  <c r="O198" i="20"/>
  <c r="M198" i="20"/>
  <c r="L198" i="20"/>
  <c r="K198" i="20"/>
  <c r="J198" i="20"/>
  <c r="I198" i="20"/>
  <c r="P197" i="20"/>
  <c r="O197" i="20"/>
  <c r="M197" i="20"/>
  <c r="L197" i="20"/>
  <c r="K197" i="20"/>
  <c r="J197" i="20"/>
  <c r="I197" i="20"/>
  <c r="P196" i="20"/>
  <c r="O196" i="20"/>
  <c r="M196" i="20"/>
  <c r="L196" i="20"/>
  <c r="K196" i="20"/>
  <c r="J196" i="20"/>
  <c r="I196" i="20"/>
  <c r="P195" i="20"/>
  <c r="P194" i="20"/>
  <c r="M194" i="20"/>
  <c r="L194" i="20"/>
  <c r="K194" i="20"/>
  <c r="J194" i="20"/>
  <c r="I194" i="20"/>
  <c r="P193" i="20"/>
  <c r="O193" i="20"/>
  <c r="M193" i="20"/>
  <c r="L193" i="20"/>
  <c r="K193" i="20"/>
  <c r="J193" i="20"/>
  <c r="I193" i="20"/>
  <c r="P192" i="20"/>
  <c r="O192" i="20"/>
  <c r="M192" i="20"/>
  <c r="L192" i="20"/>
  <c r="K192" i="20"/>
  <c r="J192" i="20"/>
  <c r="I192" i="20"/>
  <c r="P191" i="20"/>
  <c r="O191" i="20"/>
  <c r="M191" i="20"/>
  <c r="L191" i="20"/>
  <c r="K191" i="20"/>
  <c r="J191" i="20"/>
  <c r="I191" i="20"/>
  <c r="P190" i="20"/>
  <c r="O190" i="20"/>
  <c r="M190" i="20"/>
  <c r="L190" i="20"/>
  <c r="K190" i="20"/>
  <c r="J190" i="20"/>
  <c r="I190" i="20"/>
  <c r="P189" i="20"/>
  <c r="O189" i="20"/>
  <c r="M189" i="20"/>
  <c r="L189" i="20"/>
  <c r="K189" i="20"/>
  <c r="J189" i="20"/>
  <c r="I189" i="20"/>
  <c r="P188" i="20"/>
  <c r="O188" i="20"/>
  <c r="M188" i="20"/>
  <c r="L188" i="20"/>
  <c r="K188" i="20"/>
  <c r="J188" i="20"/>
  <c r="I188" i="20"/>
  <c r="P187" i="20"/>
  <c r="O187" i="20"/>
  <c r="M187" i="20"/>
  <c r="L187" i="20"/>
  <c r="K187" i="20"/>
  <c r="J187" i="20"/>
  <c r="I187" i="20"/>
  <c r="P186" i="20"/>
  <c r="O186" i="20"/>
  <c r="M186" i="20"/>
  <c r="L186" i="20"/>
  <c r="K186" i="20"/>
  <c r="J186" i="20"/>
  <c r="I186" i="20"/>
  <c r="P185" i="20"/>
  <c r="O185" i="20"/>
  <c r="M185" i="20"/>
  <c r="L185" i="20"/>
  <c r="K185" i="20"/>
  <c r="J185" i="20"/>
  <c r="I185" i="20"/>
  <c r="P184" i="20"/>
  <c r="O184" i="20"/>
  <c r="M184" i="20"/>
  <c r="L184" i="20"/>
  <c r="K184" i="20"/>
  <c r="J184" i="20"/>
  <c r="I184" i="20"/>
  <c r="P183" i="20"/>
  <c r="O183" i="20"/>
  <c r="M183" i="20"/>
  <c r="L183" i="20"/>
  <c r="K183" i="20"/>
  <c r="J183" i="20"/>
  <c r="I183" i="20"/>
  <c r="P182" i="20"/>
  <c r="O182" i="20"/>
  <c r="M182" i="20"/>
  <c r="L182" i="20"/>
  <c r="K182" i="20"/>
  <c r="J182" i="20"/>
  <c r="I182" i="20"/>
  <c r="P181" i="20"/>
  <c r="M181" i="20"/>
  <c r="L181" i="20"/>
  <c r="K181" i="20"/>
  <c r="J181" i="20"/>
  <c r="I181" i="20"/>
  <c r="P180" i="20"/>
  <c r="O180" i="20"/>
  <c r="M180" i="20"/>
  <c r="L180" i="20"/>
  <c r="K180" i="20"/>
  <c r="J180" i="20"/>
  <c r="I180" i="20"/>
  <c r="P179" i="20"/>
  <c r="O179" i="20"/>
  <c r="M179" i="20"/>
  <c r="L179" i="20"/>
  <c r="K179" i="20"/>
  <c r="J179" i="20"/>
  <c r="I179" i="20"/>
  <c r="P178" i="20"/>
  <c r="O178" i="20"/>
  <c r="M178" i="20"/>
  <c r="L178" i="20"/>
  <c r="K178" i="20"/>
  <c r="J178" i="20"/>
  <c r="I178" i="20"/>
  <c r="P177" i="20"/>
  <c r="O177" i="20"/>
  <c r="M177" i="20"/>
  <c r="L177" i="20"/>
  <c r="K177" i="20"/>
  <c r="J177" i="20"/>
  <c r="I177" i="20"/>
  <c r="P176" i="20"/>
  <c r="O176" i="20"/>
  <c r="M176" i="20"/>
  <c r="L176" i="20"/>
  <c r="K176" i="20"/>
  <c r="J176" i="20"/>
  <c r="I176" i="20"/>
  <c r="P175" i="20"/>
  <c r="O175" i="20"/>
  <c r="M175" i="20"/>
  <c r="L175" i="20"/>
  <c r="K175" i="20"/>
  <c r="J175" i="20"/>
  <c r="I175" i="20"/>
  <c r="P174" i="20"/>
  <c r="O174" i="20"/>
  <c r="M174" i="20"/>
  <c r="L174" i="20"/>
  <c r="K174" i="20"/>
  <c r="J174" i="20"/>
  <c r="I174" i="20"/>
  <c r="P173" i="20"/>
  <c r="O173" i="20"/>
  <c r="M173" i="20"/>
  <c r="L173" i="20"/>
  <c r="K173" i="20"/>
  <c r="J173" i="20"/>
  <c r="I173" i="20"/>
  <c r="P172" i="20"/>
  <c r="O172" i="20"/>
  <c r="M172" i="20"/>
  <c r="L172" i="20"/>
  <c r="K172" i="20"/>
  <c r="J172" i="20"/>
  <c r="I172" i="20"/>
  <c r="P171" i="20"/>
  <c r="O171" i="20"/>
  <c r="M171" i="20"/>
  <c r="L171" i="20"/>
  <c r="K171" i="20"/>
  <c r="J171" i="20"/>
  <c r="I171" i="20"/>
  <c r="P170" i="20"/>
  <c r="O170" i="20"/>
  <c r="M170" i="20"/>
  <c r="L170" i="20"/>
  <c r="K170" i="20"/>
  <c r="J170" i="20"/>
  <c r="I170" i="20"/>
  <c r="O169" i="20"/>
  <c r="N169" i="20" s="1"/>
  <c r="M169" i="20"/>
  <c r="L169" i="20"/>
  <c r="K169" i="20"/>
  <c r="J169" i="20"/>
  <c r="I169" i="20"/>
  <c r="P168" i="20"/>
  <c r="O168" i="20"/>
  <c r="M168" i="20"/>
  <c r="L168" i="20"/>
  <c r="K168" i="20"/>
  <c r="J168" i="20"/>
  <c r="I168" i="20"/>
  <c r="P167" i="20"/>
  <c r="O167" i="20"/>
  <c r="M167" i="20"/>
  <c r="L167" i="20"/>
  <c r="K167" i="20"/>
  <c r="J167" i="20"/>
  <c r="I167" i="20"/>
  <c r="P166" i="20"/>
  <c r="O166" i="20"/>
  <c r="M166" i="20"/>
  <c r="L166" i="20"/>
  <c r="K166" i="20"/>
  <c r="J166" i="20"/>
  <c r="I166" i="20"/>
  <c r="P165" i="20"/>
  <c r="O165" i="20"/>
  <c r="M165" i="20"/>
  <c r="L165" i="20"/>
  <c r="K165" i="20"/>
  <c r="J165" i="20"/>
  <c r="I165" i="20"/>
  <c r="P164" i="20"/>
  <c r="O164" i="20"/>
  <c r="M164" i="20"/>
  <c r="L164" i="20"/>
  <c r="K164" i="20"/>
  <c r="J164" i="20"/>
  <c r="I164" i="20"/>
  <c r="P163" i="20"/>
  <c r="O163" i="20"/>
  <c r="M163" i="20"/>
  <c r="L163" i="20"/>
  <c r="K163" i="20"/>
  <c r="J163" i="20"/>
  <c r="I163" i="20"/>
  <c r="P162" i="20"/>
  <c r="O162" i="20"/>
  <c r="M162" i="20"/>
  <c r="L162" i="20"/>
  <c r="K162" i="20"/>
  <c r="J162" i="20"/>
  <c r="I162" i="20"/>
  <c r="P161" i="20"/>
  <c r="M161" i="20"/>
  <c r="L161" i="20"/>
  <c r="K161" i="20"/>
  <c r="J161" i="20"/>
  <c r="I161" i="20"/>
  <c r="P160" i="20"/>
  <c r="O160" i="20"/>
  <c r="M160" i="20"/>
  <c r="L160" i="20"/>
  <c r="K160" i="20"/>
  <c r="J160" i="20"/>
  <c r="I160" i="20"/>
  <c r="P159" i="20"/>
  <c r="O159" i="20"/>
  <c r="M159" i="20"/>
  <c r="L159" i="20"/>
  <c r="K159" i="20"/>
  <c r="J159" i="20"/>
  <c r="I159" i="20"/>
  <c r="P158" i="20"/>
  <c r="M158" i="20"/>
  <c r="L158" i="20"/>
  <c r="K158" i="20"/>
  <c r="J158" i="20"/>
  <c r="I158" i="20"/>
  <c r="P157" i="20"/>
  <c r="O157" i="20"/>
  <c r="M157" i="20"/>
  <c r="L157" i="20"/>
  <c r="K157" i="20"/>
  <c r="J157" i="20"/>
  <c r="I157" i="20"/>
  <c r="P156" i="20"/>
  <c r="O156" i="20"/>
  <c r="M156" i="20"/>
  <c r="L156" i="20"/>
  <c r="K156" i="20"/>
  <c r="J156" i="20"/>
  <c r="I156" i="20"/>
  <c r="P155" i="20"/>
  <c r="O155" i="20"/>
  <c r="M155" i="20"/>
  <c r="L155" i="20"/>
  <c r="K155" i="20"/>
  <c r="J155" i="20"/>
  <c r="I155" i="20"/>
  <c r="P154" i="20"/>
  <c r="O154" i="20"/>
  <c r="M154" i="20"/>
  <c r="L154" i="20"/>
  <c r="K154" i="20"/>
  <c r="J154" i="20"/>
  <c r="I154" i="20"/>
  <c r="P153" i="20"/>
  <c r="O153" i="20"/>
  <c r="M153" i="20"/>
  <c r="L153" i="20"/>
  <c r="K153" i="20"/>
  <c r="J153" i="20"/>
  <c r="I153" i="20"/>
  <c r="P152" i="20"/>
  <c r="O152" i="20"/>
  <c r="M152" i="20"/>
  <c r="L152" i="20"/>
  <c r="K152" i="20"/>
  <c r="J152" i="20"/>
  <c r="I152" i="20"/>
  <c r="P151" i="20"/>
  <c r="O151" i="20"/>
  <c r="M151" i="20"/>
  <c r="L151" i="20"/>
  <c r="K151" i="20"/>
  <c r="J151" i="20"/>
  <c r="I151" i="20"/>
  <c r="P150" i="20"/>
  <c r="O150" i="20"/>
  <c r="M150" i="20"/>
  <c r="L150" i="20"/>
  <c r="K150" i="20"/>
  <c r="J150" i="20"/>
  <c r="I150" i="20"/>
  <c r="P149" i="20"/>
  <c r="O149" i="20"/>
  <c r="M149" i="20"/>
  <c r="L149" i="20"/>
  <c r="K149" i="20"/>
  <c r="J149" i="20"/>
  <c r="I149" i="20"/>
  <c r="P148" i="20"/>
  <c r="O148" i="20"/>
  <c r="M148" i="20"/>
  <c r="L148" i="20"/>
  <c r="K148" i="20"/>
  <c r="J148" i="20"/>
  <c r="I148" i="20"/>
  <c r="P147" i="20"/>
  <c r="O147" i="20"/>
  <c r="M147" i="20"/>
  <c r="L147" i="20"/>
  <c r="K147" i="20"/>
  <c r="J147" i="20"/>
  <c r="I147" i="20"/>
  <c r="P146" i="20"/>
  <c r="O146" i="20"/>
  <c r="M146" i="20"/>
  <c r="L146" i="20"/>
  <c r="K146" i="20"/>
  <c r="J146" i="20"/>
  <c r="I146" i="20"/>
  <c r="P145" i="20"/>
  <c r="O145" i="20"/>
  <c r="M145" i="20"/>
  <c r="L145" i="20"/>
  <c r="K145" i="20"/>
  <c r="J145" i="20"/>
  <c r="I145" i="20"/>
  <c r="P144" i="20"/>
  <c r="O144" i="20"/>
  <c r="M144" i="20"/>
  <c r="L144" i="20"/>
  <c r="K144" i="20"/>
  <c r="J144" i="20"/>
  <c r="I144" i="20"/>
  <c r="P143" i="20"/>
  <c r="O143" i="20"/>
  <c r="M143" i="20"/>
  <c r="L143" i="20"/>
  <c r="K143" i="20"/>
  <c r="J143" i="20"/>
  <c r="I143" i="20"/>
  <c r="P142" i="20"/>
  <c r="O142" i="20"/>
  <c r="M142" i="20"/>
  <c r="L142" i="20"/>
  <c r="K142" i="20"/>
  <c r="J142" i="20"/>
  <c r="I142" i="20"/>
  <c r="P141" i="20"/>
  <c r="O141" i="20"/>
  <c r="M141" i="20"/>
  <c r="L141" i="20"/>
  <c r="K141" i="20"/>
  <c r="J141" i="20"/>
  <c r="I141" i="20"/>
  <c r="P140" i="20"/>
  <c r="O140" i="20"/>
  <c r="M140" i="20"/>
  <c r="L140" i="20"/>
  <c r="K140" i="20"/>
  <c r="J140" i="20"/>
  <c r="I140" i="20"/>
  <c r="P139" i="20"/>
  <c r="O139" i="20"/>
  <c r="M139" i="20"/>
  <c r="L139" i="20"/>
  <c r="K139" i="20"/>
  <c r="J139" i="20"/>
  <c r="I139" i="20"/>
  <c r="P138" i="20"/>
  <c r="O138" i="20"/>
  <c r="M138" i="20"/>
  <c r="L138" i="20"/>
  <c r="K138" i="20"/>
  <c r="J138" i="20"/>
  <c r="I138" i="20"/>
  <c r="P137" i="20"/>
  <c r="O137" i="20"/>
  <c r="M137" i="20"/>
  <c r="L137" i="20"/>
  <c r="K137" i="20"/>
  <c r="J137" i="20"/>
  <c r="I137" i="20"/>
  <c r="P136" i="20"/>
  <c r="O136" i="20"/>
  <c r="M136" i="20"/>
  <c r="L136" i="20"/>
  <c r="K136" i="20"/>
  <c r="J136" i="20"/>
  <c r="I136" i="20"/>
  <c r="P135" i="20"/>
  <c r="O135" i="20"/>
  <c r="M135" i="20"/>
  <c r="L135" i="20"/>
  <c r="K135" i="20"/>
  <c r="J135" i="20"/>
  <c r="I135" i="20"/>
  <c r="P134" i="20"/>
  <c r="O134" i="20"/>
  <c r="M134" i="20"/>
  <c r="L134" i="20"/>
  <c r="K134" i="20"/>
  <c r="J134" i="20"/>
  <c r="I134" i="20"/>
  <c r="P133" i="20"/>
  <c r="O133" i="20"/>
  <c r="M133" i="20"/>
  <c r="L133" i="20"/>
  <c r="K133" i="20"/>
  <c r="J133" i="20"/>
  <c r="I133" i="20"/>
  <c r="P132" i="20"/>
  <c r="O132" i="20"/>
  <c r="M132" i="20"/>
  <c r="L132" i="20"/>
  <c r="K132" i="20"/>
  <c r="J132" i="20"/>
  <c r="I132" i="20"/>
  <c r="P131" i="20"/>
  <c r="O131" i="20"/>
  <c r="M131" i="20"/>
  <c r="L131" i="20"/>
  <c r="K131" i="20"/>
  <c r="J131" i="20"/>
  <c r="I131" i="20"/>
  <c r="P130" i="20"/>
  <c r="O130" i="20"/>
  <c r="M130" i="20"/>
  <c r="L130" i="20"/>
  <c r="K130" i="20"/>
  <c r="J130" i="20"/>
  <c r="I130" i="20"/>
  <c r="P129" i="20"/>
  <c r="O129" i="20"/>
  <c r="M129" i="20"/>
  <c r="L129" i="20"/>
  <c r="K129" i="20"/>
  <c r="J129" i="20"/>
  <c r="I129" i="20"/>
  <c r="P128" i="20"/>
  <c r="M128" i="20"/>
  <c r="L128" i="20"/>
  <c r="K128" i="20"/>
  <c r="J128" i="20"/>
  <c r="I128" i="20"/>
  <c r="P127" i="20"/>
  <c r="O127" i="20"/>
  <c r="M127" i="20"/>
  <c r="L127" i="20"/>
  <c r="K127" i="20"/>
  <c r="J127" i="20"/>
  <c r="I127" i="20"/>
  <c r="P126" i="20"/>
  <c r="O126" i="20"/>
  <c r="M126" i="20"/>
  <c r="L126" i="20"/>
  <c r="K126" i="20"/>
  <c r="J126" i="20"/>
  <c r="I126" i="20"/>
  <c r="P125" i="20"/>
  <c r="M125" i="20"/>
  <c r="L125" i="20"/>
  <c r="K125" i="20"/>
  <c r="J125" i="20"/>
  <c r="I125" i="20"/>
  <c r="P124" i="20"/>
  <c r="M124" i="20"/>
  <c r="L124" i="20"/>
  <c r="K124" i="20"/>
  <c r="J124" i="20"/>
  <c r="I124" i="20"/>
  <c r="P123" i="20"/>
  <c r="O123" i="20"/>
  <c r="M123" i="20"/>
  <c r="L123" i="20"/>
  <c r="K123" i="20"/>
  <c r="J123" i="20"/>
  <c r="I123" i="20"/>
  <c r="P122" i="20"/>
  <c r="O122" i="20"/>
  <c r="M122" i="20"/>
  <c r="L122" i="20"/>
  <c r="K122" i="20"/>
  <c r="J122" i="20"/>
  <c r="I122" i="20"/>
  <c r="P121" i="20"/>
  <c r="O121" i="20"/>
  <c r="M121" i="20"/>
  <c r="L121" i="20"/>
  <c r="K121" i="20"/>
  <c r="J121" i="20"/>
  <c r="I121" i="20"/>
  <c r="P120" i="20"/>
  <c r="M120" i="20"/>
  <c r="L120" i="20"/>
  <c r="K120" i="20"/>
  <c r="J120" i="20"/>
  <c r="I120" i="20"/>
  <c r="P119" i="20"/>
  <c r="M119" i="20"/>
  <c r="L119" i="20"/>
  <c r="K119" i="20"/>
  <c r="J119" i="20"/>
  <c r="I119" i="20"/>
  <c r="P118" i="20"/>
  <c r="M118" i="20"/>
  <c r="L118" i="20"/>
  <c r="K118" i="20"/>
  <c r="J118" i="20"/>
  <c r="I118" i="20"/>
  <c r="P117" i="20"/>
  <c r="O117" i="20"/>
  <c r="M117" i="20"/>
  <c r="L117" i="20"/>
  <c r="K117" i="20"/>
  <c r="J117" i="20"/>
  <c r="I117" i="20"/>
  <c r="P116" i="20"/>
  <c r="O116" i="20"/>
  <c r="M116" i="20"/>
  <c r="L116" i="20"/>
  <c r="K116" i="20"/>
  <c r="J116" i="20"/>
  <c r="I116" i="20"/>
  <c r="P115" i="20"/>
  <c r="M115" i="20"/>
  <c r="L115" i="20"/>
  <c r="K115" i="20"/>
  <c r="J115" i="20"/>
  <c r="I115" i="20"/>
  <c r="P114" i="20"/>
  <c r="O114" i="20"/>
  <c r="M114" i="20"/>
  <c r="L114" i="20"/>
  <c r="K114" i="20"/>
  <c r="J114" i="20"/>
  <c r="I114" i="20"/>
  <c r="P113" i="20"/>
  <c r="O113" i="20"/>
  <c r="M113" i="20"/>
  <c r="L113" i="20"/>
  <c r="K113" i="20"/>
  <c r="J113" i="20"/>
  <c r="I113" i="20"/>
  <c r="P112" i="20"/>
  <c r="M112" i="20"/>
  <c r="L112" i="20"/>
  <c r="K112" i="20"/>
  <c r="J112" i="20"/>
  <c r="I112" i="20"/>
  <c r="P341" i="20"/>
  <c r="O341" i="20"/>
  <c r="M341" i="20"/>
  <c r="L341" i="20"/>
  <c r="K341" i="20"/>
  <c r="J341" i="20"/>
  <c r="I341" i="20"/>
  <c r="P340" i="20"/>
  <c r="O340" i="20"/>
  <c r="M340" i="20"/>
  <c r="L340" i="20"/>
  <c r="K340" i="20"/>
  <c r="J340" i="20"/>
  <c r="I340" i="20"/>
  <c r="P339" i="20"/>
  <c r="O339" i="20"/>
  <c r="M339" i="20"/>
  <c r="L339" i="20"/>
  <c r="K339" i="20"/>
  <c r="J339" i="20"/>
  <c r="I339" i="20"/>
  <c r="P338" i="20"/>
  <c r="O338" i="20"/>
  <c r="M338" i="20"/>
  <c r="L338" i="20"/>
  <c r="K338" i="20"/>
  <c r="J338" i="20"/>
  <c r="I338" i="20"/>
  <c r="P337" i="20"/>
  <c r="O337" i="20"/>
  <c r="M337" i="20"/>
  <c r="L337" i="20"/>
  <c r="K337" i="20"/>
  <c r="J337" i="20"/>
  <c r="I337" i="20"/>
  <c r="P336" i="20"/>
  <c r="O336" i="20"/>
  <c r="M336" i="20"/>
  <c r="L336" i="20"/>
  <c r="K336" i="20"/>
  <c r="J336" i="20"/>
  <c r="I336" i="20"/>
  <c r="P335" i="20"/>
  <c r="O335" i="20"/>
  <c r="M335" i="20"/>
  <c r="L335" i="20"/>
  <c r="K335" i="20"/>
  <c r="J335" i="20"/>
  <c r="I335" i="20"/>
  <c r="P334" i="20"/>
  <c r="O334" i="20"/>
  <c r="M334" i="20"/>
  <c r="L334" i="20"/>
  <c r="K334" i="20"/>
  <c r="J334" i="20"/>
  <c r="I334" i="20"/>
  <c r="P333" i="20"/>
  <c r="O333" i="20"/>
  <c r="M333" i="20"/>
  <c r="L333" i="20"/>
  <c r="K333" i="20"/>
  <c r="J333" i="20"/>
  <c r="I333" i="20"/>
  <c r="P332" i="20"/>
  <c r="O332" i="20"/>
  <c r="M332" i="20"/>
  <c r="L332" i="20"/>
  <c r="K332" i="20"/>
  <c r="J332" i="20"/>
  <c r="I332" i="20"/>
  <c r="P331" i="20"/>
  <c r="O331" i="20"/>
  <c r="M331" i="20"/>
  <c r="L331" i="20"/>
  <c r="K331" i="20"/>
  <c r="J331" i="20"/>
  <c r="I331" i="20"/>
  <c r="P330" i="20"/>
  <c r="O330" i="20"/>
  <c r="M330" i="20"/>
  <c r="L330" i="20"/>
  <c r="K330" i="20"/>
  <c r="J330" i="20"/>
  <c r="I330" i="20"/>
  <c r="P329" i="20"/>
  <c r="O329" i="20"/>
  <c r="M329" i="20"/>
  <c r="L329" i="20"/>
  <c r="K329" i="20"/>
  <c r="J329" i="20"/>
  <c r="I329" i="20"/>
  <c r="P328" i="20"/>
  <c r="O328" i="20"/>
  <c r="M328" i="20"/>
  <c r="L328" i="20"/>
  <c r="K328" i="20"/>
  <c r="J328" i="20"/>
  <c r="I328" i="20"/>
  <c r="P327" i="20"/>
  <c r="O327" i="20"/>
  <c r="M327" i="20"/>
  <c r="L327" i="20"/>
  <c r="K327" i="20"/>
  <c r="J327" i="20"/>
  <c r="I327" i="20"/>
  <c r="P326" i="20"/>
  <c r="O326" i="20"/>
  <c r="M326" i="20"/>
  <c r="L326" i="20"/>
  <c r="K326" i="20"/>
  <c r="J326" i="20"/>
  <c r="I326" i="20"/>
  <c r="P325" i="20"/>
  <c r="O325" i="20"/>
  <c r="M325" i="20"/>
  <c r="L325" i="20"/>
  <c r="K325" i="20"/>
  <c r="J325" i="20"/>
  <c r="I325" i="20"/>
  <c r="P324" i="20"/>
  <c r="O324" i="20"/>
  <c r="M324" i="20"/>
  <c r="L324" i="20"/>
  <c r="K324" i="20"/>
  <c r="J324" i="20"/>
  <c r="I324" i="20"/>
  <c r="P323" i="20"/>
  <c r="O323" i="20"/>
  <c r="M323" i="20"/>
  <c r="L323" i="20"/>
  <c r="K323" i="20"/>
  <c r="J323" i="20"/>
  <c r="I323" i="20"/>
  <c r="L255" i="20"/>
  <c r="K255" i="20"/>
  <c r="J255" i="20"/>
  <c r="I255" i="20"/>
  <c r="P322" i="20"/>
  <c r="O322" i="20"/>
  <c r="M322" i="20"/>
  <c r="L322" i="20"/>
  <c r="K322" i="20"/>
  <c r="J322" i="20"/>
  <c r="I322" i="20"/>
  <c r="P321" i="20"/>
  <c r="O321" i="20"/>
  <c r="M321" i="20"/>
  <c r="L321" i="20"/>
  <c r="K321" i="20"/>
  <c r="J321" i="20"/>
  <c r="I321" i="20"/>
  <c r="P320" i="20"/>
  <c r="O320" i="20"/>
  <c r="M320" i="20"/>
  <c r="L320" i="20"/>
  <c r="K320" i="20"/>
  <c r="J320" i="20"/>
  <c r="I320" i="20"/>
  <c r="P319" i="20"/>
  <c r="O319" i="20"/>
  <c r="M319" i="20"/>
  <c r="L319" i="20"/>
  <c r="K319" i="20"/>
  <c r="J319" i="20"/>
  <c r="I319" i="20"/>
  <c r="P318" i="20"/>
  <c r="O318" i="20"/>
  <c r="M318" i="20"/>
  <c r="L318" i="20"/>
  <c r="K318" i="20"/>
  <c r="J318" i="20"/>
  <c r="I318" i="20"/>
  <c r="P317" i="20"/>
  <c r="O317" i="20"/>
  <c r="M317" i="20"/>
  <c r="L317" i="20"/>
  <c r="K317" i="20"/>
  <c r="J317" i="20"/>
  <c r="I317" i="20"/>
  <c r="P111" i="20"/>
  <c r="O111" i="20"/>
  <c r="M111" i="20"/>
  <c r="L111" i="20"/>
  <c r="K111" i="20"/>
  <c r="J111" i="20"/>
  <c r="I111" i="20"/>
  <c r="P110" i="20"/>
  <c r="O110" i="20"/>
  <c r="M110" i="20"/>
  <c r="L110" i="20"/>
  <c r="K110" i="20"/>
  <c r="J110" i="20"/>
  <c r="I110" i="20"/>
  <c r="P109" i="20"/>
  <c r="O109" i="20"/>
  <c r="M109" i="20"/>
  <c r="L109" i="20"/>
  <c r="K109" i="20"/>
  <c r="J109" i="20"/>
  <c r="I109" i="20"/>
  <c r="P12" i="20"/>
  <c r="O12" i="20"/>
  <c r="M12" i="20"/>
  <c r="L12" i="20"/>
  <c r="K12" i="20"/>
  <c r="J12" i="20"/>
  <c r="I12" i="20"/>
  <c r="P106" i="20"/>
  <c r="O106" i="20"/>
  <c r="M106" i="20"/>
  <c r="L106" i="20"/>
  <c r="K106" i="20"/>
  <c r="J106" i="20"/>
  <c r="I106" i="20"/>
  <c r="P105" i="20"/>
  <c r="O105" i="20"/>
  <c r="M105" i="20"/>
  <c r="L105" i="20"/>
  <c r="K105" i="20"/>
  <c r="J105" i="20"/>
  <c r="I105" i="20"/>
  <c r="P104" i="20"/>
  <c r="P103" i="20"/>
  <c r="O103" i="20"/>
  <c r="M103" i="20"/>
  <c r="L103" i="20"/>
  <c r="K103" i="20"/>
  <c r="J103" i="20"/>
  <c r="I103" i="20"/>
  <c r="P102" i="20"/>
  <c r="O102" i="20"/>
  <c r="M102" i="20"/>
  <c r="L102" i="20"/>
  <c r="K102" i="20"/>
  <c r="J102" i="20"/>
  <c r="I102" i="20"/>
  <c r="P101" i="20"/>
  <c r="O101" i="20"/>
  <c r="M101" i="20"/>
  <c r="L101" i="20"/>
  <c r="K101" i="20"/>
  <c r="J101" i="20"/>
  <c r="I101" i="20"/>
  <c r="P100" i="20"/>
  <c r="O100" i="20"/>
  <c r="M100" i="20"/>
  <c r="L100" i="20"/>
  <c r="K100" i="20"/>
  <c r="J100" i="20"/>
  <c r="I100" i="20"/>
  <c r="P99" i="20"/>
  <c r="O99" i="20"/>
  <c r="M99" i="20"/>
  <c r="L99" i="20"/>
  <c r="K99" i="20"/>
  <c r="J99" i="20"/>
  <c r="I99" i="20"/>
  <c r="P98" i="20"/>
  <c r="O98" i="20"/>
  <c r="M98" i="20"/>
  <c r="L98" i="20"/>
  <c r="K98" i="20"/>
  <c r="J98" i="20"/>
  <c r="I98" i="20"/>
  <c r="P97" i="20"/>
  <c r="O97" i="20"/>
  <c r="M97" i="20"/>
  <c r="L97" i="20"/>
  <c r="K97" i="20"/>
  <c r="J97" i="20"/>
  <c r="I97" i="20"/>
  <c r="P96" i="20"/>
  <c r="O96" i="20"/>
  <c r="M96" i="20"/>
  <c r="L96" i="20"/>
  <c r="K96" i="20"/>
  <c r="J96" i="20"/>
  <c r="I96" i="20"/>
  <c r="P95" i="20"/>
  <c r="O95" i="20"/>
  <c r="M95" i="20"/>
  <c r="L95" i="20"/>
  <c r="K95" i="20"/>
  <c r="J95" i="20"/>
  <c r="I95" i="20"/>
  <c r="P94" i="20"/>
  <c r="O94" i="20"/>
  <c r="M94" i="20"/>
  <c r="L94" i="20"/>
  <c r="K94" i="20"/>
  <c r="J94" i="20"/>
  <c r="I94" i="20"/>
  <c r="P93" i="20"/>
  <c r="O93" i="20"/>
  <c r="M93" i="20"/>
  <c r="L93" i="20"/>
  <c r="K93" i="20"/>
  <c r="J93" i="20"/>
  <c r="I93" i="20"/>
  <c r="P92" i="20"/>
  <c r="M92" i="20"/>
  <c r="L92" i="20"/>
  <c r="K92" i="20"/>
  <c r="J92" i="20"/>
  <c r="I92" i="20"/>
  <c r="P90" i="20"/>
  <c r="O90" i="20"/>
  <c r="M90" i="20"/>
  <c r="L90" i="20"/>
  <c r="K90" i="20"/>
  <c r="J90" i="20"/>
  <c r="I90" i="20"/>
  <c r="P89" i="20"/>
  <c r="O89" i="20"/>
  <c r="M89" i="20"/>
  <c r="L89" i="20"/>
  <c r="K89" i="20"/>
  <c r="J89" i="20"/>
  <c r="I89" i="20"/>
  <c r="P88" i="20"/>
  <c r="O88" i="20"/>
  <c r="M88" i="20"/>
  <c r="L88" i="20"/>
  <c r="K88" i="20"/>
  <c r="J88" i="20"/>
  <c r="I88" i="20"/>
  <c r="P87" i="20"/>
  <c r="O87" i="20"/>
  <c r="M87" i="20"/>
  <c r="L87" i="20"/>
  <c r="K87" i="20"/>
  <c r="J87" i="20"/>
  <c r="I87" i="20"/>
  <c r="P86" i="20"/>
  <c r="O86" i="20"/>
  <c r="M86" i="20"/>
  <c r="L86" i="20"/>
  <c r="K86" i="20"/>
  <c r="J86" i="20"/>
  <c r="I86" i="20"/>
  <c r="P85" i="20"/>
  <c r="P84" i="20"/>
  <c r="P83" i="20"/>
  <c r="O83" i="20"/>
  <c r="M83" i="20"/>
  <c r="L83" i="20"/>
  <c r="K83" i="20"/>
  <c r="J83" i="20"/>
  <c r="I83" i="20"/>
  <c r="P82" i="20"/>
  <c r="O82" i="20"/>
  <c r="M82" i="20"/>
  <c r="L82" i="20"/>
  <c r="K82" i="20"/>
  <c r="J82" i="20"/>
  <c r="I82" i="20"/>
  <c r="P81" i="20"/>
  <c r="O81" i="20"/>
  <c r="M81" i="20"/>
  <c r="L81" i="20"/>
  <c r="K81" i="20"/>
  <c r="J81" i="20"/>
  <c r="I81" i="20"/>
  <c r="P80" i="20"/>
  <c r="O80" i="20"/>
  <c r="M80" i="20"/>
  <c r="L80" i="20"/>
  <c r="K80" i="20"/>
  <c r="J80" i="20"/>
  <c r="I80" i="20"/>
  <c r="P79" i="20"/>
  <c r="O79" i="20"/>
  <c r="M79" i="20"/>
  <c r="L79" i="20"/>
  <c r="K79" i="20"/>
  <c r="J79" i="20"/>
  <c r="I79" i="20"/>
  <c r="P78" i="20"/>
  <c r="O78" i="20"/>
  <c r="M78" i="20"/>
  <c r="L78" i="20"/>
  <c r="K78" i="20"/>
  <c r="J78" i="20"/>
  <c r="I78" i="20"/>
  <c r="P77" i="20"/>
  <c r="O77" i="20"/>
  <c r="M77" i="20"/>
  <c r="L77" i="20"/>
  <c r="K77" i="20"/>
  <c r="J77" i="20"/>
  <c r="I77" i="20"/>
  <c r="P76" i="20"/>
  <c r="O76" i="20"/>
  <c r="M76" i="20"/>
  <c r="L76" i="20"/>
  <c r="K76" i="20"/>
  <c r="J76" i="20"/>
  <c r="I76" i="20"/>
  <c r="P75" i="20"/>
  <c r="O75" i="20"/>
  <c r="M75" i="20"/>
  <c r="L75" i="20"/>
  <c r="K75" i="20"/>
  <c r="J75" i="20"/>
  <c r="I75" i="20"/>
  <c r="P74" i="20"/>
  <c r="M74" i="20"/>
  <c r="L74" i="20"/>
  <c r="K74" i="20"/>
  <c r="J74" i="20"/>
  <c r="I74" i="20"/>
  <c r="P71" i="20"/>
  <c r="O71" i="20"/>
  <c r="M71" i="20"/>
  <c r="L71" i="20"/>
  <c r="K71" i="20"/>
  <c r="J71" i="20"/>
  <c r="I71" i="20"/>
  <c r="P70" i="20"/>
  <c r="O70" i="20"/>
  <c r="M70" i="20"/>
  <c r="L70" i="20"/>
  <c r="K70" i="20"/>
  <c r="J70" i="20"/>
  <c r="I70" i="20"/>
  <c r="P69" i="20"/>
  <c r="O69" i="20"/>
  <c r="M69" i="20"/>
  <c r="L69" i="20"/>
  <c r="K69" i="20"/>
  <c r="J69" i="20"/>
  <c r="I69" i="20"/>
  <c r="P68" i="20"/>
  <c r="M68" i="20"/>
  <c r="L68" i="20"/>
  <c r="K68" i="20"/>
  <c r="J68" i="20"/>
  <c r="I68" i="20"/>
  <c r="P67" i="20"/>
  <c r="O67" i="20"/>
  <c r="M67" i="20"/>
  <c r="L67" i="20"/>
  <c r="K67" i="20"/>
  <c r="J67" i="20"/>
  <c r="I67" i="20"/>
  <c r="P65" i="20"/>
  <c r="O65" i="20"/>
  <c r="M65" i="20"/>
  <c r="L65" i="20"/>
  <c r="K65" i="20"/>
  <c r="J65" i="20"/>
  <c r="I65" i="20"/>
  <c r="P64" i="20"/>
  <c r="O64" i="20"/>
  <c r="M64" i="20"/>
  <c r="L64" i="20"/>
  <c r="K64" i="20"/>
  <c r="J64" i="20"/>
  <c r="I64" i="20"/>
  <c r="P63" i="20"/>
  <c r="O63" i="20"/>
  <c r="M63" i="20"/>
  <c r="L63" i="20"/>
  <c r="K63" i="20"/>
  <c r="J63" i="20"/>
  <c r="I63" i="20"/>
  <c r="P62" i="20"/>
  <c r="O62" i="20"/>
  <c r="M62" i="20"/>
  <c r="L62" i="20"/>
  <c r="K62" i="20"/>
  <c r="J62" i="20"/>
  <c r="I62" i="20"/>
  <c r="P61" i="20"/>
  <c r="O61" i="20"/>
  <c r="M61" i="20"/>
  <c r="L61" i="20"/>
  <c r="K61" i="20"/>
  <c r="J61" i="20"/>
  <c r="I61" i="20"/>
  <c r="P60" i="20"/>
  <c r="O60" i="20"/>
  <c r="M60" i="20"/>
  <c r="L60" i="20"/>
  <c r="K60" i="20"/>
  <c r="J60" i="20"/>
  <c r="I60" i="20"/>
  <c r="P59" i="20"/>
  <c r="O59" i="20"/>
  <c r="M59" i="20"/>
  <c r="L59" i="20"/>
  <c r="K59" i="20"/>
  <c r="J59" i="20"/>
  <c r="I59" i="20"/>
  <c r="P58" i="20"/>
  <c r="O58" i="20"/>
  <c r="M58" i="20"/>
  <c r="L58" i="20"/>
  <c r="K58" i="20"/>
  <c r="J58" i="20"/>
  <c r="I58" i="20"/>
  <c r="P57" i="20"/>
  <c r="O57" i="20"/>
  <c r="M57" i="20"/>
  <c r="L57" i="20"/>
  <c r="K57" i="20"/>
  <c r="J57" i="20"/>
  <c r="I57" i="20"/>
  <c r="P56" i="20"/>
  <c r="O56" i="20"/>
  <c r="M56" i="20"/>
  <c r="L56" i="20"/>
  <c r="K56" i="20"/>
  <c r="J56" i="20"/>
  <c r="I56" i="20"/>
  <c r="P55" i="20"/>
  <c r="O55" i="20"/>
  <c r="M55" i="20"/>
  <c r="L55" i="20"/>
  <c r="K55" i="20"/>
  <c r="J55" i="20"/>
  <c r="I55" i="20"/>
  <c r="P54" i="20"/>
  <c r="O54" i="20"/>
  <c r="M54" i="20"/>
  <c r="L54" i="20"/>
  <c r="K54" i="20"/>
  <c r="J54" i="20"/>
  <c r="I54" i="20"/>
  <c r="P53" i="20"/>
  <c r="O53" i="20"/>
  <c r="M53" i="20"/>
  <c r="L53" i="20"/>
  <c r="K53" i="20"/>
  <c r="J53" i="20"/>
  <c r="I53" i="20"/>
  <c r="P52" i="20"/>
  <c r="O52" i="20"/>
  <c r="M52" i="20"/>
  <c r="L52" i="20"/>
  <c r="K52" i="20"/>
  <c r="J52" i="20"/>
  <c r="I52" i="20"/>
  <c r="P51" i="20"/>
  <c r="O51" i="20"/>
  <c r="M51" i="20"/>
  <c r="L51" i="20"/>
  <c r="K51" i="20"/>
  <c r="J51" i="20"/>
  <c r="I51" i="20"/>
  <c r="P50" i="20"/>
  <c r="O50" i="20"/>
  <c r="M50" i="20"/>
  <c r="L50" i="20"/>
  <c r="K50" i="20"/>
  <c r="J50" i="20"/>
  <c r="I50" i="20"/>
  <c r="P49" i="20"/>
  <c r="M49" i="20"/>
  <c r="L49" i="20"/>
  <c r="K49" i="20"/>
  <c r="J49" i="20"/>
  <c r="I49" i="20"/>
  <c r="P48" i="20"/>
  <c r="O48" i="20"/>
  <c r="M48" i="20"/>
  <c r="L48" i="20"/>
  <c r="K48" i="20"/>
  <c r="J48" i="20"/>
  <c r="I48" i="20"/>
  <c r="P47" i="20"/>
  <c r="O47" i="20"/>
  <c r="M47" i="20"/>
  <c r="L47" i="20"/>
  <c r="K47" i="20"/>
  <c r="J47" i="20"/>
  <c r="I47" i="20"/>
  <c r="P46" i="20"/>
  <c r="M46" i="20"/>
  <c r="L46" i="20"/>
  <c r="K46" i="20"/>
  <c r="J46" i="20"/>
  <c r="I46" i="20"/>
  <c r="P45" i="20"/>
  <c r="P43" i="20"/>
  <c r="O43" i="20"/>
  <c r="M43" i="20"/>
  <c r="L43" i="20"/>
  <c r="K43" i="20"/>
  <c r="J43" i="20"/>
  <c r="I43" i="20"/>
  <c r="P42" i="20"/>
  <c r="O42" i="20"/>
  <c r="M42" i="20"/>
  <c r="L42" i="20"/>
  <c r="K42" i="20"/>
  <c r="J42" i="20"/>
  <c r="I42" i="20"/>
  <c r="P41" i="20"/>
  <c r="M41" i="20"/>
  <c r="L41" i="20"/>
  <c r="K41" i="20"/>
  <c r="J41" i="20"/>
  <c r="I41" i="20"/>
  <c r="P40" i="20"/>
  <c r="M40" i="20"/>
  <c r="L40" i="20"/>
  <c r="K40" i="20"/>
  <c r="J40" i="20"/>
  <c r="I40" i="20"/>
  <c r="P39" i="20"/>
  <c r="O39" i="20"/>
  <c r="M39" i="20"/>
  <c r="L39" i="20"/>
  <c r="K39" i="20"/>
  <c r="J39" i="20"/>
  <c r="I39" i="20"/>
  <c r="P38" i="20"/>
  <c r="O38" i="20"/>
  <c r="M38" i="20"/>
  <c r="L38" i="20"/>
  <c r="K38" i="20"/>
  <c r="J38" i="20"/>
  <c r="I38" i="20"/>
  <c r="P37" i="20"/>
  <c r="O37" i="20"/>
  <c r="M37" i="20"/>
  <c r="L37" i="20"/>
  <c r="K37" i="20"/>
  <c r="J37" i="20"/>
  <c r="I37" i="20"/>
  <c r="P36" i="20"/>
  <c r="O36" i="20"/>
  <c r="M36" i="20"/>
  <c r="L36" i="20"/>
  <c r="K36" i="20"/>
  <c r="J36" i="20"/>
  <c r="I36" i="20"/>
  <c r="P35" i="20"/>
  <c r="M35" i="20"/>
  <c r="L35" i="20"/>
  <c r="K35" i="20"/>
  <c r="J35" i="20"/>
  <c r="I35" i="20"/>
  <c r="P34" i="20"/>
  <c r="O34" i="20"/>
  <c r="M34" i="20"/>
  <c r="L34" i="20"/>
  <c r="K34" i="20"/>
  <c r="J34" i="20"/>
  <c r="I34" i="20"/>
  <c r="P33" i="20"/>
  <c r="O33" i="20"/>
  <c r="M33" i="20"/>
  <c r="L33" i="20"/>
  <c r="K33" i="20"/>
  <c r="J33" i="20"/>
  <c r="I33" i="20"/>
  <c r="P32" i="20"/>
  <c r="O32" i="20"/>
  <c r="M32" i="20"/>
  <c r="L32" i="20"/>
  <c r="K32" i="20"/>
  <c r="J32" i="20"/>
  <c r="I32" i="20"/>
  <c r="P31" i="20"/>
  <c r="O31" i="20"/>
  <c r="M31" i="20"/>
  <c r="L31" i="20"/>
  <c r="K31" i="20"/>
  <c r="J31" i="20"/>
  <c r="I31" i="20"/>
  <c r="P30" i="20"/>
  <c r="O30" i="20"/>
  <c r="M30" i="20"/>
  <c r="L30" i="20"/>
  <c r="K30" i="20"/>
  <c r="J30" i="20"/>
  <c r="I30" i="20"/>
  <c r="P29" i="20"/>
  <c r="O29" i="20"/>
  <c r="M29" i="20"/>
  <c r="L29" i="20"/>
  <c r="K29" i="20"/>
  <c r="J29" i="20"/>
  <c r="I29" i="20"/>
  <c r="P28" i="20"/>
  <c r="O28" i="20"/>
  <c r="M28" i="20"/>
  <c r="L28" i="20"/>
  <c r="K28" i="20"/>
  <c r="J28" i="20"/>
  <c r="I28" i="20"/>
  <c r="P27" i="20"/>
  <c r="O27" i="20"/>
  <c r="M27" i="20"/>
  <c r="L27" i="20"/>
  <c r="K27" i="20"/>
  <c r="J27" i="20"/>
  <c r="I27" i="20"/>
  <c r="P26" i="20"/>
  <c r="M26" i="20"/>
  <c r="L26" i="20"/>
  <c r="K26" i="20"/>
  <c r="J26" i="20"/>
  <c r="I26" i="20"/>
  <c r="P25" i="20"/>
  <c r="M25" i="20"/>
  <c r="L25" i="20"/>
  <c r="K25" i="20"/>
  <c r="J25" i="20"/>
  <c r="I25" i="20"/>
  <c r="P24" i="20"/>
  <c r="O24" i="20"/>
  <c r="M24" i="20"/>
  <c r="L24" i="20"/>
  <c r="K24" i="20"/>
  <c r="J24" i="20"/>
  <c r="I24" i="20"/>
  <c r="P23" i="20"/>
  <c r="O23" i="20"/>
  <c r="M23" i="20"/>
  <c r="L23" i="20"/>
  <c r="K23" i="20"/>
  <c r="J23" i="20"/>
  <c r="I23" i="20"/>
  <c r="P22" i="20"/>
  <c r="O22" i="20"/>
  <c r="M22" i="20"/>
  <c r="L22" i="20"/>
  <c r="K22" i="20"/>
  <c r="J22" i="20"/>
  <c r="I22" i="20"/>
  <c r="P11" i="20"/>
  <c r="N11" i="20"/>
  <c r="G9" i="20"/>
  <c r="N231" i="20" l="1"/>
  <c r="I231" i="20" s="1"/>
  <c r="H231" i="20" s="1"/>
  <c r="N272" i="20"/>
  <c r="I272" i="20" s="1"/>
  <c r="O10" i="20"/>
  <c r="P316" i="20"/>
  <c r="I11" i="20"/>
  <c r="H11" i="20" s="1"/>
  <c r="I316" i="20"/>
  <c r="N280" i="20"/>
  <c r="I280" i="20" s="1"/>
  <c r="H280" i="20" s="1"/>
  <c r="N286" i="20"/>
  <c r="I286" i="20" s="1"/>
  <c r="H286" i="20" s="1"/>
  <c r="N275" i="20"/>
  <c r="I275" i="20" s="1"/>
  <c r="N195" i="20"/>
  <c r="I195" i="20" s="1"/>
  <c r="H195" i="20" s="1"/>
  <c r="N84" i="20"/>
  <c r="I84" i="20" s="1"/>
  <c r="H84" i="20" s="1"/>
  <c r="N85" i="20"/>
  <c r="N104" i="20"/>
  <c r="I104" i="20" s="1"/>
  <c r="N45" i="20"/>
  <c r="I45" i="20" s="1"/>
  <c r="H69" i="20"/>
  <c r="H255" i="20"/>
  <c r="O316" i="20"/>
  <c r="H194" i="20"/>
  <c r="H205" i="20"/>
  <c r="H209" i="20"/>
  <c r="N162" i="20"/>
  <c r="N335" i="20"/>
  <c r="N337" i="20"/>
  <c r="H112" i="20"/>
  <c r="H115" i="20"/>
  <c r="N118" i="20"/>
  <c r="H308" i="20"/>
  <c r="N268" i="20"/>
  <c r="N277" i="20"/>
  <c r="N314" i="20"/>
  <c r="N313" i="20"/>
  <c r="K10" i="20"/>
  <c r="J10" i="20"/>
  <c r="M10" i="20"/>
  <c r="N317" i="20"/>
  <c r="P10" i="20"/>
  <c r="H328" i="20"/>
  <c r="H330" i="20"/>
  <c r="N178" i="20"/>
  <c r="N251" i="20"/>
  <c r="H259" i="20"/>
  <c r="H260" i="20"/>
  <c r="N298" i="20"/>
  <c r="N304" i="20"/>
  <c r="N307" i="20"/>
  <c r="H312" i="20"/>
  <c r="H313" i="20"/>
  <c r="N134" i="20"/>
  <c r="N161" i="20"/>
  <c r="H162" i="20"/>
  <c r="H167" i="20"/>
  <c r="H238" i="20"/>
  <c r="H245" i="20"/>
  <c r="N248" i="20"/>
  <c r="H65" i="20"/>
  <c r="N318" i="20"/>
  <c r="N320" i="20"/>
  <c r="N120" i="20"/>
  <c r="H125" i="20"/>
  <c r="N211" i="20"/>
  <c r="H213" i="20"/>
  <c r="N215" i="20"/>
  <c r="H234" i="20"/>
  <c r="N237" i="20"/>
  <c r="H64" i="20"/>
  <c r="H335" i="20"/>
  <c r="N129" i="20"/>
  <c r="N131" i="20"/>
  <c r="H159" i="20"/>
  <c r="N193" i="20"/>
  <c r="N224" i="20"/>
  <c r="H227" i="20"/>
  <c r="H267" i="20"/>
  <c r="H48" i="20"/>
  <c r="L10" i="20"/>
  <c r="N64" i="20"/>
  <c r="N319" i="20"/>
  <c r="H326" i="20"/>
  <c r="N327" i="20"/>
  <c r="N333" i="20"/>
  <c r="N166" i="20"/>
  <c r="H190" i="20"/>
  <c r="H191" i="20"/>
  <c r="H266" i="20"/>
  <c r="H268" i="20"/>
  <c r="N113" i="20"/>
  <c r="H120" i="20"/>
  <c r="H124" i="20"/>
  <c r="N145" i="20"/>
  <c r="H157" i="20"/>
  <c r="H176" i="20"/>
  <c r="N183" i="20"/>
  <c r="N184" i="20"/>
  <c r="H186" i="20"/>
  <c r="H199" i="20"/>
  <c r="H218" i="20"/>
  <c r="H233" i="20"/>
  <c r="N236" i="20"/>
  <c r="H331" i="20"/>
  <c r="N331" i="20"/>
  <c r="N339" i="20"/>
  <c r="N136" i="20"/>
  <c r="H139" i="20"/>
  <c r="H140" i="20"/>
  <c r="H151" i="20"/>
  <c r="H165" i="20"/>
  <c r="H169" i="20"/>
  <c r="H171" i="20"/>
  <c r="N185" i="20"/>
  <c r="N187" i="20"/>
  <c r="H206" i="20"/>
  <c r="H212" i="20"/>
  <c r="H228" i="20"/>
  <c r="N289" i="20"/>
  <c r="N290" i="20"/>
  <c r="H292" i="20"/>
  <c r="H297" i="20"/>
  <c r="N297" i="20"/>
  <c r="H303" i="20"/>
  <c r="N303" i="20"/>
  <c r="N201" i="20"/>
  <c r="N210" i="20"/>
  <c r="N214" i="20"/>
  <c r="H242" i="20"/>
  <c r="N243" i="20"/>
  <c r="H246" i="20"/>
  <c r="N247" i="20"/>
  <c r="H250" i="20"/>
  <c r="H251" i="20"/>
  <c r="N261" i="20"/>
  <c r="N274" i="20"/>
  <c r="H287" i="20"/>
  <c r="N288" i="20"/>
  <c r="N294" i="20"/>
  <c r="H295" i="20"/>
  <c r="N295" i="20"/>
  <c r="H301" i="20"/>
  <c r="N323" i="20"/>
  <c r="N324" i="20"/>
  <c r="N332" i="20"/>
  <c r="N119" i="20"/>
  <c r="N122" i="20"/>
  <c r="H136" i="20"/>
  <c r="H138" i="20"/>
  <c r="N146" i="20"/>
  <c r="H148" i="20"/>
  <c r="H149" i="20"/>
  <c r="N152" i="20"/>
  <c r="N153" i="20"/>
  <c r="N155" i="20"/>
  <c r="H160" i="20"/>
  <c r="N164" i="20"/>
  <c r="H173" i="20"/>
  <c r="N173" i="20"/>
  <c r="H181" i="20"/>
  <c r="N182" i="20"/>
  <c r="H188" i="20"/>
  <c r="N197" i="20"/>
  <c r="N207" i="20"/>
  <c r="N209" i="20"/>
  <c r="N220" i="20"/>
  <c r="N221" i="20"/>
  <c r="N223" i="20"/>
  <c r="H226" i="20"/>
  <c r="N227" i="20"/>
  <c r="H229" i="20"/>
  <c r="H278" i="20"/>
  <c r="H293" i="20"/>
  <c r="N299" i="20"/>
  <c r="M316" i="20"/>
  <c r="H327" i="20"/>
  <c r="N330" i="20"/>
  <c r="H334" i="20"/>
  <c r="N116" i="20"/>
  <c r="H321" i="20"/>
  <c r="H324" i="20"/>
  <c r="N340" i="20"/>
  <c r="H146" i="20"/>
  <c r="H320" i="20"/>
  <c r="H323" i="20"/>
  <c r="N329" i="20"/>
  <c r="H332" i="20"/>
  <c r="N334" i="20"/>
  <c r="N336" i="20"/>
  <c r="N341" i="20"/>
  <c r="H113" i="20"/>
  <c r="N114" i="20"/>
  <c r="N124" i="20"/>
  <c r="H134" i="20"/>
  <c r="N141" i="20"/>
  <c r="H153" i="20"/>
  <c r="H164" i="20"/>
  <c r="H166" i="20"/>
  <c r="N168" i="20"/>
  <c r="N170" i="20"/>
  <c r="N172" i="20"/>
  <c r="H338" i="20"/>
  <c r="H339" i="20"/>
  <c r="H341" i="20"/>
  <c r="H117" i="20"/>
  <c r="N121" i="20"/>
  <c r="H126" i="20"/>
  <c r="H127" i="20"/>
  <c r="N128" i="20"/>
  <c r="H131" i="20"/>
  <c r="H143" i="20"/>
  <c r="H144" i="20"/>
  <c r="N148" i="20"/>
  <c r="N149" i="20"/>
  <c r="N156" i="20"/>
  <c r="H177" i="20"/>
  <c r="H178" i="20"/>
  <c r="H180" i="20"/>
  <c r="N225" i="20"/>
  <c r="N192" i="20"/>
  <c r="H193" i="20"/>
  <c r="N198" i="20"/>
  <c r="H201" i="20"/>
  <c r="H221" i="20"/>
  <c r="N234" i="20"/>
  <c r="H237" i="20"/>
  <c r="N239" i="20"/>
  <c r="N240" i="20"/>
  <c r="N271" i="20"/>
  <c r="H274" i="20"/>
  <c r="H277" i="20"/>
  <c r="N281" i="20"/>
  <c r="N293" i="20"/>
  <c r="H304" i="20"/>
  <c r="N309" i="20"/>
  <c r="H310" i="20"/>
  <c r="N310" i="20"/>
  <c r="N315" i="20"/>
  <c r="N65" i="20"/>
  <c r="N322" i="20"/>
  <c r="H325" i="20"/>
  <c r="H329" i="20"/>
  <c r="H336" i="20"/>
  <c r="H340" i="20"/>
  <c r="N112" i="20"/>
  <c r="H114" i="20"/>
  <c r="H116" i="20"/>
  <c r="H118" i="20"/>
  <c r="H119" i="20"/>
  <c r="H121" i="20"/>
  <c r="N123" i="20"/>
  <c r="N126" i="20"/>
  <c r="H128" i="20"/>
  <c r="N130" i="20"/>
  <c r="N132" i="20"/>
  <c r="N133" i="20"/>
  <c r="N137" i="20"/>
  <c r="N139" i="20"/>
  <c r="H141" i="20"/>
  <c r="N143" i="20"/>
  <c r="N147" i="20"/>
  <c r="N150" i="20"/>
  <c r="H152" i="20"/>
  <c r="H155" i="20"/>
  <c r="H156" i="20"/>
  <c r="H168" i="20"/>
  <c r="N174" i="20"/>
  <c r="N175" i="20"/>
  <c r="N177" i="20"/>
  <c r="H182" i="20"/>
  <c r="H183" i="20"/>
  <c r="H185" i="20"/>
  <c r="H187" i="20"/>
  <c r="N189" i="20"/>
  <c r="N194" i="20"/>
  <c r="H198" i="20"/>
  <c r="H204" i="20"/>
  <c r="N206" i="20"/>
  <c r="N208" i="20"/>
  <c r="H214" i="20"/>
  <c r="H217" i="20"/>
  <c r="N219" i="20"/>
  <c r="H223" i="20"/>
  <c r="H224" i="20"/>
  <c r="N230" i="20"/>
  <c r="N233" i="20"/>
  <c r="N241" i="20"/>
  <c r="H257" i="20"/>
  <c r="N257" i="20"/>
  <c r="N259" i="20"/>
  <c r="N264" i="20"/>
  <c r="N266" i="20"/>
  <c r="H288" i="20"/>
  <c r="H289" i="20"/>
  <c r="N292" i="20"/>
  <c r="H294" i="20"/>
  <c r="H298" i="20"/>
  <c r="N300" i="20"/>
  <c r="N117" i="20"/>
  <c r="H123" i="20"/>
  <c r="N127" i="20"/>
  <c r="H130" i="20"/>
  <c r="H132" i="20"/>
  <c r="H133" i="20"/>
  <c r="H135" i="20"/>
  <c r="H137" i="20"/>
  <c r="N140" i="20"/>
  <c r="N142" i="20"/>
  <c r="N144" i="20"/>
  <c r="H147" i="20"/>
  <c r="H150" i="20"/>
  <c r="H154" i="20"/>
  <c r="N157" i="20"/>
  <c r="N159" i="20"/>
  <c r="H161" i="20"/>
  <c r="N163" i="20"/>
  <c r="N171" i="20"/>
  <c r="H175" i="20"/>
  <c r="N180" i="20"/>
  <c r="H189" i="20"/>
  <c r="H192" i="20"/>
  <c r="H200" i="20"/>
  <c r="N205" i="20"/>
  <c r="H210" i="20"/>
  <c r="N216" i="20"/>
  <c r="N226" i="20"/>
  <c r="H230" i="20"/>
  <c r="N235" i="20"/>
  <c r="H239" i="20"/>
  <c r="H241" i="20"/>
  <c r="H243" i="20"/>
  <c r="H247" i="20"/>
  <c r="N249" i="20"/>
  <c r="N260" i="20"/>
  <c r="H262" i="20"/>
  <c r="N262" i="20"/>
  <c r="N265" i="20"/>
  <c r="N267" i="20"/>
  <c r="N269" i="20"/>
  <c r="H271" i="20"/>
  <c r="H281" i="20"/>
  <c r="H283" i="20"/>
  <c r="N284" i="20"/>
  <c r="H309" i="20"/>
  <c r="N158" i="20"/>
  <c r="H163" i="20"/>
  <c r="N165" i="20"/>
  <c r="N167" i="20"/>
  <c r="H170" i="20"/>
  <c r="H172" i="20"/>
  <c r="H174" i="20"/>
  <c r="N176" i="20"/>
  <c r="H179" i="20"/>
  <c r="N181" i="20"/>
  <c r="H184" i="20"/>
  <c r="N186" i="20"/>
  <c r="N188" i="20"/>
  <c r="N191" i="20"/>
  <c r="H196" i="20"/>
  <c r="H197" i="20"/>
  <c r="N199" i="20"/>
  <c r="N204" i="20"/>
  <c r="H207" i="20"/>
  <c r="N213" i="20"/>
  <c r="H216" i="20"/>
  <c r="H219" i="20"/>
  <c r="H220" i="20"/>
  <c r="N222" i="20"/>
  <c r="N228" i="20"/>
  <c r="N229" i="20"/>
  <c r="H235" i="20"/>
  <c r="N238" i="20"/>
  <c r="H240" i="20"/>
  <c r="H244" i="20"/>
  <c r="N244" i="20"/>
  <c r="N246" i="20"/>
  <c r="H249" i="20"/>
  <c r="H258" i="20"/>
  <c r="H263" i="20"/>
  <c r="N263" i="20"/>
  <c r="N270" i="20"/>
  <c r="N279" i="20"/>
  <c r="N283" i="20"/>
  <c r="N291" i="20"/>
  <c r="H296" i="20"/>
  <c r="N306" i="20"/>
  <c r="N308" i="20"/>
  <c r="H311" i="20"/>
  <c r="N312" i="20"/>
  <c r="N179" i="20"/>
  <c r="N115" i="20"/>
  <c r="H122" i="20"/>
  <c r="N125" i="20"/>
  <c r="H129" i="20"/>
  <c r="N135" i="20"/>
  <c r="N138" i="20"/>
  <c r="H142" i="20"/>
  <c r="H145" i="20"/>
  <c r="N151" i="20"/>
  <c r="N154" i="20"/>
  <c r="H158" i="20"/>
  <c r="N160" i="20"/>
  <c r="N196" i="20"/>
  <c r="H208" i="20"/>
  <c r="N245" i="20"/>
  <c r="H248" i="20"/>
  <c r="N258" i="20"/>
  <c r="H261" i="20"/>
  <c r="N296" i="20"/>
  <c r="H299" i="20"/>
  <c r="H300" i="20"/>
  <c r="N311" i="20"/>
  <c r="H314" i="20"/>
  <c r="H315" i="20"/>
  <c r="N190" i="20"/>
  <c r="N200" i="20"/>
  <c r="H211" i="20"/>
  <c r="H215" i="20"/>
  <c r="N218" i="20"/>
  <c r="H222" i="20"/>
  <c r="H225" i="20"/>
  <c r="H236" i="20"/>
  <c r="N242" i="20"/>
  <c r="N250" i="20"/>
  <c r="H264" i="20"/>
  <c r="H265" i="20"/>
  <c r="H269" i="20"/>
  <c r="H270" i="20"/>
  <c r="H279" i="20"/>
  <c r="H284" i="20"/>
  <c r="N287" i="20"/>
  <c r="H290" i="20"/>
  <c r="H291" i="20"/>
  <c r="N301" i="20"/>
  <c r="H306" i="20"/>
  <c r="H307" i="20"/>
  <c r="N37" i="20"/>
  <c r="N36" i="20"/>
  <c r="H35" i="20"/>
  <c r="H31" i="20"/>
  <c r="H34" i="20"/>
  <c r="N34" i="20"/>
  <c r="H36" i="20"/>
  <c r="N38" i="20"/>
  <c r="N53" i="20"/>
  <c r="N94" i="20"/>
  <c r="N22" i="20"/>
  <c r="H71" i="20"/>
  <c r="N76" i="20"/>
  <c r="N93" i="20"/>
  <c r="N41" i="20"/>
  <c r="N68" i="20"/>
  <c r="N70" i="20"/>
  <c r="N87" i="20"/>
  <c r="N102" i="20"/>
  <c r="N57" i="20"/>
  <c r="N82" i="20"/>
  <c r="N83" i="20"/>
  <c r="H98" i="20"/>
  <c r="N110" i="20"/>
  <c r="N24" i="20"/>
  <c r="N25" i="20"/>
  <c r="N27" i="20"/>
  <c r="H33" i="20"/>
  <c r="H67" i="20"/>
  <c r="N79" i="20"/>
  <c r="N101" i="20"/>
  <c r="N106" i="20"/>
  <c r="N39" i="20"/>
  <c r="N40" i="20"/>
  <c r="N42" i="20"/>
  <c r="N51" i="20"/>
  <c r="N54" i="20"/>
  <c r="H74" i="20"/>
  <c r="H86" i="20"/>
  <c r="H87" i="20"/>
  <c r="H89" i="20"/>
  <c r="H96" i="20"/>
  <c r="N97" i="20"/>
  <c r="N103" i="20"/>
  <c r="N12" i="20"/>
  <c r="H110" i="20"/>
  <c r="H30" i="20"/>
  <c r="N50" i="20"/>
  <c r="H60" i="20"/>
  <c r="N78" i="20"/>
  <c r="H101" i="20"/>
  <c r="H106" i="20"/>
  <c r="H47" i="20"/>
  <c r="N55" i="20"/>
  <c r="H56" i="20"/>
  <c r="H57" i="20"/>
  <c r="H62" i="20"/>
  <c r="N63" i="20"/>
  <c r="N75" i="20"/>
  <c r="H90" i="20"/>
  <c r="H100" i="20"/>
  <c r="H105" i="20"/>
  <c r="H25" i="20"/>
  <c r="H27" i="20"/>
  <c r="N47" i="20"/>
  <c r="H40" i="20"/>
  <c r="H42" i="20"/>
  <c r="H46" i="20"/>
  <c r="N67" i="20"/>
  <c r="H83" i="20"/>
  <c r="H29" i="20"/>
  <c r="N30" i="20"/>
  <c r="N33" i="20"/>
  <c r="N49" i="20"/>
  <c r="H50" i="20"/>
  <c r="N52" i="20"/>
  <c r="N59" i="20"/>
  <c r="N62" i="20"/>
  <c r="H63" i="20"/>
  <c r="H70" i="20"/>
  <c r="N71" i="20"/>
  <c r="H75" i="20"/>
  <c r="N77" i="20"/>
  <c r="H79" i="20"/>
  <c r="N89" i="20"/>
  <c r="H94" i="20"/>
  <c r="H97" i="20"/>
  <c r="N100" i="20"/>
  <c r="N105" i="20"/>
  <c r="H109" i="20"/>
  <c r="H23" i="20"/>
  <c r="H24" i="20"/>
  <c r="N26" i="20"/>
  <c r="N28" i="20"/>
  <c r="N32" i="20"/>
  <c r="H39" i="20"/>
  <c r="N46" i="20"/>
  <c r="H49" i="20"/>
  <c r="H53" i="20"/>
  <c r="N58" i="20"/>
  <c r="N61" i="20"/>
  <c r="N69" i="20"/>
  <c r="H78" i="20"/>
  <c r="H81" i="20"/>
  <c r="H82" i="20"/>
  <c r="N88" i="20"/>
  <c r="N92" i="20"/>
  <c r="H93" i="20"/>
  <c r="N95" i="20"/>
  <c r="N99" i="20"/>
  <c r="H102" i="20"/>
  <c r="N109" i="20"/>
  <c r="N111" i="20"/>
  <c r="H26" i="20"/>
  <c r="N31" i="20"/>
  <c r="H32" i="20"/>
  <c r="N35" i="20"/>
  <c r="H38" i="20"/>
  <c r="N43" i="20"/>
  <c r="H52" i="20"/>
  <c r="H58" i="20"/>
  <c r="H61" i="20"/>
  <c r="N74" i="20"/>
  <c r="H77" i="20"/>
  <c r="N80" i="20"/>
  <c r="H88" i="20"/>
  <c r="H92" i="20"/>
  <c r="H95" i="20"/>
  <c r="N98" i="20"/>
  <c r="H99" i="20"/>
  <c r="H111" i="20"/>
  <c r="K316" i="20"/>
  <c r="H317" i="20"/>
  <c r="N321" i="20"/>
  <c r="L316" i="20"/>
  <c r="N325" i="20"/>
  <c r="H28" i="20"/>
  <c r="H41" i="20"/>
  <c r="N48" i="20"/>
  <c r="H54" i="20"/>
  <c r="H59" i="20"/>
  <c r="H319" i="20"/>
  <c r="J316" i="20"/>
  <c r="N328" i="20"/>
  <c r="N23" i="20"/>
  <c r="H37" i="20"/>
  <c r="H51" i="20"/>
  <c r="N56" i="20"/>
  <c r="H68" i="20"/>
  <c r="H76" i="20"/>
  <c r="N81" i="20"/>
  <c r="N86" i="20"/>
  <c r="H103" i="20"/>
  <c r="H12" i="20"/>
  <c r="H318" i="20"/>
  <c r="H333" i="20"/>
  <c r="N338" i="20"/>
  <c r="H22" i="20"/>
  <c r="N29" i="20"/>
  <c r="H43" i="20"/>
  <c r="H55" i="20"/>
  <c r="N60" i="20"/>
  <c r="H80" i="20"/>
  <c r="N90" i="20"/>
  <c r="N96" i="20"/>
  <c r="H322" i="20"/>
  <c r="N326" i="20"/>
  <c r="H337" i="20"/>
  <c r="H272" i="20" l="1"/>
  <c r="P9" i="20"/>
  <c r="N10" i="20"/>
  <c r="N316" i="20"/>
  <c r="H316" i="20"/>
  <c r="H275" i="20"/>
  <c r="I10" i="20"/>
  <c r="H104" i="20"/>
  <c r="H45" i="20"/>
  <c r="M9" i="20"/>
  <c r="O9" i="20"/>
  <c r="J9" i="20"/>
  <c r="K9" i="20"/>
  <c r="L9" i="20"/>
  <c r="F316" i="20" l="1"/>
  <c r="I9" i="20"/>
  <c r="H10" i="20"/>
  <c r="F10" i="20" s="1"/>
  <c r="N9" i="20"/>
  <c r="F9" i="20" l="1"/>
  <c r="B7" i="20" s="1"/>
  <c r="H9" i="20"/>
  <c r="J13" i="2"/>
  <c r="H13" i="2" s="1"/>
  <c r="L69" i="2"/>
  <c r="H69" i="2" s="1"/>
  <c r="L70" i="2"/>
  <c r="H70" i="2" s="1"/>
  <c r="L71" i="2"/>
  <c r="H71" i="2" s="1"/>
  <c r="L72" i="2"/>
  <c r="H72" i="2" s="1"/>
  <c r="L73" i="2"/>
  <c r="H73" i="2" s="1"/>
  <c r="L74" i="2"/>
  <c r="H74" i="2" s="1"/>
  <c r="L75" i="2"/>
  <c r="H75" i="2" s="1"/>
  <c r="L76" i="2"/>
  <c r="H76" i="2" s="1"/>
  <c r="L77" i="2"/>
  <c r="H77" i="2" s="1"/>
  <c r="L78" i="2"/>
  <c r="H78" i="2" s="1"/>
  <c r="L79" i="2"/>
  <c r="H79" i="2" s="1"/>
  <c r="L80" i="2"/>
  <c r="H80" i="2" s="1"/>
  <c r="L81" i="2"/>
  <c r="H81" i="2" s="1"/>
  <c r="L82" i="2"/>
  <c r="H82" i="2" s="1"/>
  <c r="L83" i="2"/>
  <c r="H83" i="2" s="1"/>
  <c r="L84" i="2"/>
  <c r="H84" i="2" s="1"/>
  <c r="L85" i="2"/>
  <c r="H85" i="2" s="1"/>
  <c r="L86" i="2"/>
  <c r="H86" i="2" s="1"/>
  <c r="L87" i="2"/>
  <c r="H87" i="2" s="1"/>
  <c r="L88" i="2"/>
  <c r="H88" i="2" s="1"/>
  <c r="L89" i="2"/>
  <c r="H89" i="2" s="1"/>
  <c r="L90" i="2"/>
  <c r="H90" i="2" s="1"/>
  <c r="L91" i="2"/>
  <c r="H91" i="2" s="1"/>
  <c r="L92" i="2"/>
  <c r="H92" i="2" s="1"/>
  <c r="L93" i="2"/>
  <c r="H93" i="2" s="1"/>
  <c r="L94" i="2"/>
  <c r="H94" i="2" s="1"/>
  <c r="L95" i="2"/>
  <c r="H95" i="2" s="1"/>
  <c r="L96" i="2"/>
  <c r="H96" i="2" s="1"/>
  <c r="L97" i="2"/>
  <c r="H97" i="2" s="1"/>
  <c r="L98" i="2"/>
  <c r="H98" i="2" s="1"/>
  <c r="L99" i="2"/>
  <c r="H99" i="2" s="1"/>
  <c r="L102" i="2"/>
  <c r="H102" i="2" s="1"/>
  <c r="L100" i="2"/>
  <c r="L101" i="2"/>
  <c r="H101" i="2" s="1"/>
  <c r="L5" i="2" l="1"/>
  <c r="K7" i="2"/>
  <c r="H7" i="2" s="1"/>
  <c r="K17" i="2"/>
  <c r="K28" i="2"/>
  <c r="H28" i="2" s="1"/>
  <c r="K29" i="2"/>
  <c r="H29" i="2" s="1"/>
  <c r="K36" i="2"/>
  <c r="H36" i="2" s="1"/>
  <c r="K37" i="2"/>
  <c r="H37" i="2" s="1"/>
  <c r="K38" i="2"/>
  <c r="H38" i="2" s="1"/>
  <c r="K39" i="2"/>
  <c r="H39" i="2" s="1"/>
  <c r="K40" i="2"/>
  <c r="H40" i="2" s="1"/>
  <c r="K41" i="2"/>
  <c r="H41" i="2" s="1"/>
  <c r="K47" i="2"/>
  <c r="H47" i="2" s="1"/>
  <c r="K53" i="2"/>
  <c r="H53" i="2" s="1"/>
  <c r="K54" i="2"/>
  <c r="H54" i="2" s="1"/>
  <c r="K5" i="2" l="1"/>
  <c r="P118" i="2"/>
  <c r="P117" i="2"/>
  <c r="N115" i="2"/>
  <c r="N114" i="2"/>
  <c r="P113" i="2"/>
  <c r="N112" i="2"/>
  <c r="N111" i="2"/>
  <c r="N110" i="2"/>
  <c r="N109" i="2"/>
  <c r="N108" i="2"/>
  <c r="N107" i="2"/>
  <c r="N106" i="2"/>
  <c r="N105" i="2"/>
  <c r="N104" i="2"/>
  <c r="O103" i="2"/>
  <c r="I67" i="2"/>
  <c r="H67" i="2" s="1"/>
  <c r="I66" i="2"/>
  <c r="H66" i="2" s="1"/>
  <c r="I65" i="2"/>
  <c r="H65" i="2" s="1"/>
  <c r="J64" i="2"/>
  <c r="H64" i="2" s="1"/>
  <c r="J63" i="2"/>
  <c r="H63" i="2" s="1"/>
  <c r="J62" i="2"/>
  <c r="H62" i="2" s="1"/>
  <c r="J61" i="2"/>
  <c r="H61" i="2" s="1"/>
  <c r="I60" i="2"/>
  <c r="H60" i="2" s="1"/>
  <c r="J59" i="2"/>
  <c r="H59" i="2" s="1"/>
  <c r="I58" i="2"/>
  <c r="H58" i="2" s="1"/>
  <c r="J57" i="2"/>
  <c r="H57" i="2" s="1"/>
  <c r="J56" i="2"/>
  <c r="H56" i="2" s="1"/>
  <c r="J55" i="2"/>
  <c r="H55" i="2" s="1"/>
  <c r="J52" i="2"/>
  <c r="H52" i="2" s="1"/>
  <c r="J51" i="2"/>
  <c r="H51" i="2" s="1"/>
  <c r="J50" i="2"/>
  <c r="H50" i="2" s="1"/>
  <c r="J49" i="2"/>
  <c r="H49" i="2" s="1"/>
  <c r="J48" i="2"/>
  <c r="H48" i="2" s="1"/>
  <c r="J46" i="2"/>
  <c r="H46" i="2" s="1"/>
  <c r="J45" i="2"/>
  <c r="H45" i="2" s="1"/>
  <c r="J44" i="2"/>
  <c r="H44" i="2" s="1"/>
  <c r="J43" i="2"/>
  <c r="H43" i="2" s="1"/>
  <c r="J42" i="2"/>
  <c r="H42" i="2" s="1"/>
  <c r="J35" i="2"/>
  <c r="H35" i="2" s="1"/>
  <c r="J34" i="2"/>
  <c r="H34" i="2" s="1"/>
  <c r="J33" i="2"/>
  <c r="H33" i="2" s="1"/>
  <c r="J32" i="2"/>
  <c r="H32" i="2" s="1"/>
  <c r="J31" i="2"/>
  <c r="H31" i="2" s="1"/>
  <c r="J30" i="2"/>
  <c r="H30" i="2" s="1"/>
  <c r="J27" i="2"/>
  <c r="H27" i="2" s="1"/>
  <c r="J26" i="2"/>
  <c r="H26" i="2" s="1"/>
  <c r="J25" i="2"/>
  <c r="H25" i="2" s="1"/>
  <c r="J24" i="2"/>
  <c r="H24" i="2" s="1"/>
  <c r="J23" i="2"/>
  <c r="H23" i="2" s="1"/>
  <c r="J22" i="2"/>
  <c r="H22" i="2" s="1"/>
  <c r="J21" i="2"/>
  <c r="H21" i="2" s="1"/>
  <c r="J20" i="2"/>
  <c r="H20" i="2" s="1"/>
  <c r="J19" i="2"/>
  <c r="H19" i="2" s="1"/>
  <c r="J18" i="2"/>
  <c r="H18" i="2" s="1"/>
  <c r="J17" i="2"/>
  <c r="H17" i="2" s="1"/>
  <c r="J16" i="2"/>
  <c r="I16" i="2"/>
  <c r="J15" i="2"/>
  <c r="I15" i="2"/>
  <c r="J14" i="2"/>
  <c r="I14" i="2"/>
  <c r="J100" i="2"/>
  <c r="H100" i="2" s="1"/>
  <c r="J12" i="2"/>
  <c r="H12" i="2" s="1"/>
  <c r="J11" i="2"/>
  <c r="H11" i="2" s="1"/>
  <c r="J10" i="2"/>
  <c r="H10" i="2" s="1"/>
  <c r="J9" i="2"/>
  <c r="H9" i="2" s="1"/>
  <c r="I8" i="2"/>
  <c r="H8" i="2" s="1"/>
  <c r="F5" i="2"/>
  <c r="H15" i="2" l="1"/>
  <c r="H14" i="2"/>
  <c r="H16" i="2"/>
  <c r="M103" i="2"/>
  <c r="M107" i="2"/>
  <c r="M113" i="2"/>
  <c r="M117" i="2"/>
  <c r="M110" i="2"/>
  <c r="M118" i="2"/>
  <c r="M106" i="2"/>
  <c r="M112" i="2"/>
  <c r="M114" i="2"/>
  <c r="M111" i="2"/>
  <c r="M115" i="2"/>
  <c r="M105" i="2"/>
  <c r="M104" i="2"/>
  <c r="M108" i="2"/>
  <c r="M109" i="2"/>
  <c r="P5" i="2"/>
  <c r="J5" i="2"/>
  <c r="N5" i="2"/>
  <c r="O5" i="2"/>
  <c r="I5" i="2"/>
  <c r="H5" i="2" l="1"/>
  <c r="M5" i="2"/>
</calcChain>
</file>

<file path=xl/sharedStrings.xml><?xml version="1.0" encoding="utf-8"?>
<sst xmlns="http://schemas.openxmlformats.org/spreadsheetml/2006/main" count="778" uniqueCount="192">
  <si>
    <t>Số thửa</t>
  </si>
  <si>
    <t>Họ tên</t>
  </si>
  <si>
    <t>LUC</t>
  </si>
  <si>
    <t>CLN</t>
  </si>
  <si>
    <t>DGT</t>
  </si>
  <si>
    <t>RSX</t>
  </si>
  <si>
    <t>Tổng</t>
  </si>
  <si>
    <t>Địa chỉ</t>
  </si>
  <si>
    <t>Tổng diện tích (m2)</t>
  </si>
  <si>
    <t>Nhóm đất nông nghiệp</t>
  </si>
  <si>
    <t>Nhóm đất phi nông nghiệp</t>
  </si>
  <si>
    <t>Số tờ</t>
  </si>
  <si>
    <t>Cộng</t>
  </si>
  <si>
    <t>Đất chuyên trồng lúa nước (LUC)</t>
  </si>
  <si>
    <t>Đất trồng cây lâu năm (CLN)</t>
  </si>
  <si>
    <t>Đất rừng sản xuất (RSX)</t>
  </si>
  <si>
    <t>Đất giao thông (DGT)</t>
  </si>
  <si>
    <t>STT</t>
  </si>
  <si>
    <t>Loại đất</t>
  </si>
  <si>
    <t>UBND xã</t>
  </si>
  <si>
    <t>RPH</t>
  </si>
  <si>
    <t>Hoàng Văn Tài</t>
  </si>
  <si>
    <t>Đất giáo dục (DGD)</t>
  </si>
  <si>
    <t>Đất sông, ngòi, kênh, rạch, suối (SON)</t>
  </si>
  <si>
    <t>DGD</t>
  </si>
  <si>
    <t>SON</t>
  </si>
  <si>
    <t>Bàn Phúc Khuân</t>
  </si>
  <si>
    <t>Thôn Khôn Pồng</t>
  </si>
  <si>
    <t>Bàn Quẩy On</t>
  </si>
  <si>
    <t>Bàn Văn Hòa</t>
  </si>
  <si>
    <t>Bàn Văn Thuận</t>
  </si>
  <si>
    <t>Chưa biết tên</t>
  </si>
  <si>
    <t>Hoàng Văn Đồng</t>
  </si>
  <si>
    <t>La Tú Tài</t>
  </si>
  <si>
    <t>Phẩy On</t>
  </si>
  <si>
    <t>Phương Khuẩy Chiêm</t>
  </si>
  <si>
    <t>Triệu Tạ Khé</t>
  </si>
  <si>
    <t>Triệu Tài Lương</t>
  </si>
  <si>
    <t>Triệu Tài Nguyên</t>
  </si>
  <si>
    <t>Triệu Tài Tòng</t>
  </si>
  <si>
    <t>Triệu Toài Phụng</t>
  </si>
  <si>
    <t>Triệu Toàn On</t>
  </si>
  <si>
    <t>Trường mầm non Khuôn Pồng</t>
  </si>
  <si>
    <t>I . Hộ gia đình</t>
  </si>
  <si>
    <t>II . Tổ chức</t>
  </si>
  <si>
    <t>DANH SÁCH CÁC TỔ CHỨC, HỘ GIA ĐÌNH, CÁ NHÂN CÓ ĐẤT NẰM TRÊN KHU VỰC XÂY DỰNG CÔNG TRÌNH CẢI TẠO, NÂNG CẤP CƠ SỞ HẠ TẦNG PHÁT TRIỂN VÙNG TRỒNG CAM SÀNH HUYỆN HÀM YÊN - TUYÊN QUANG</t>
  </si>
  <si>
    <t>THUỘC ĐỊA BÀN XÃ TRUNG HÀ, HUYỆN CHIÊM HÓA, TỈNH TUYÊN QUANG</t>
  </si>
  <si>
    <t>Đất rừng phòng hộ (RPH)</t>
  </si>
  <si>
    <t>Triệu Chòi Tong</t>
  </si>
  <si>
    <t>Triệu Toàn Tòi</t>
  </si>
  <si>
    <t>Ban quản lý Trạm Tru</t>
  </si>
  <si>
    <t>Người lập biểu</t>
  </si>
  <si>
    <t>Ngày       tháng      năm 2018</t>
  </si>
  <si>
    <t>Công chức địa chính xã Trung Hà</t>
  </si>
  <si>
    <t>UBND xã Trung Hà</t>
  </si>
  <si>
    <t>Đất  chuyên trồng lúa nước (LUC)</t>
  </si>
  <si>
    <t>Đất nuôi trồng thủy sản (NTS)</t>
  </si>
  <si>
    <t>Đất trồng lúa nước còn lại (LUK)</t>
  </si>
  <si>
    <t>B</t>
  </si>
  <si>
    <t>Ghi chú</t>
  </si>
  <si>
    <t>HNK</t>
  </si>
  <si>
    <t>NTS</t>
  </si>
  <si>
    <t>Trần Văn Chức</t>
  </si>
  <si>
    <t>Trần Văn Nam</t>
  </si>
  <si>
    <t>Nhóm đất Phi nông nghiệp</t>
  </si>
  <si>
    <t>Đất trồng cây hằng năm khác (HNK)</t>
  </si>
  <si>
    <t>Đất ở tại đô thị (ODT)</t>
  </si>
  <si>
    <t>Đất bằng chưa sử dụng (BCS)</t>
  </si>
  <si>
    <t>Đất công trình giao thông (DGT)</t>
  </si>
  <si>
    <t>Nhóm đất chưa sử dụng</t>
  </si>
  <si>
    <t>A</t>
  </si>
  <si>
    <t>TỔNG DIỆN TÍCH THU HÔI (B+C)</t>
  </si>
  <si>
    <t>HỘ GIA ĐÌNH CÁ NHÂN</t>
  </si>
  <si>
    <t>23=24</t>
  </si>
  <si>
    <t>ĐẤT TỔ CHỨC</t>
  </si>
  <si>
    <t>Âu Văn Vượng</t>
  </si>
  <si>
    <t>Ban Thị Ngoan</t>
  </si>
  <si>
    <t>Ban Văn Hạng</t>
  </si>
  <si>
    <t>Ban Văn Khải</t>
  </si>
  <si>
    <t>Ban Văn Thắng</t>
  </si>
  <si>
    <t>Ban văn Thực</t>
  </si>
  <si>
    <t>Cao Hồng Sơn</t>
  </si>
  <si>
    <t>Chu Minh Dũng</t>
  </si>
  <si>
    <t>Chu Minh Khương</t>
  </si>
  <si>
    <t>Chu Thị Toán</t>
  </si>
  <si>
    <t>Chu Văn Kim</t>
  </si>
  <si>
    <t>Chu Văn Toản</t>
  </si>
  <si>
    <t>Đặng Thị Liên</t>
  </si>
  <si>
    <t>Đặng Trung Bình</t>
  </si>
  <si>
    <t>Đặng Văn Thành</t>
  </si>
  <si>
    <t>Đinh Văn Thịnh</t>
  </si>
  <si>
    <t>Đỗ Thị Khươm</t>
  </si>
  <si>
    <t>Hà Bắc Bình</t>
  </si>
  <si>
    <t>Hà Văn Sốc</t>
  </si>
  <si>
    <t>Hà Văn Thắng</t>
  </si>
  <si>
    <t>Hoàng Minh Nịnh</t>
  </si>
  <si>
    <t>Hoàng Thị ơn</t>
  </si>
  <si>
    <t>Hoàng Văn Bằng</t>
  </si>
  <si>
    <t>Hoàng Văn Bình</t>
  </si>
  <si>
    <t>Hoàng Văn Dương</t>
  </si>
  <si>
    <t>Hoàng Văn Hang</t>
  </si>
  <si>
    <t>Hoàng Văn Lạc</t>
  </si>
  <si>
    <t>Hoàng Văn Quang</t>
  </si>
  <si>
    <t>Lê Thị Hạt</t>
  </si>
  <si>
    <t>Nguyễn Hữu Năng</t>
  </si>
  <si>
    <t>Nguyễn Hữu Thủy</t>
  </si>
  <si>
    <t>Nguyễn Hữu Tình</t>
  </si>
  <si>
    <t>Nguyễn Thị Lộc</t>
  </si>
  <si>
    <t>Nguyễn Thị Năm</t>
  </si>
  <si>
    <t>Nguyễn Thị Oanh</t>
  </si>
  <si>
    <t>Nông Thị Hoạt</t>
  </si>
  <si>
    <t>LUK</t>
  </si>
  <si>
    <t>Phạm Thế Cảnh</t>
  </si>
  <si>
    <t>Phạm Thị Dung</t>
  </si>
  <si>
    <t>Phạm Thị Hằng</t>
  </si>
  <si>
    <t>Tạ Thị Ân</t>
  </si>
  <si>
    <t>Tạ Thị Hoa</t>
  </si>
  <si>
    <t>Trần Thị Khuy</t>
  </si>
  <si>
    <t>Trần Thị Kỳ</t>
  </si>
  <si>
    <t>Trần Thị Sen</t>
  </si>
  <si>
    <t>Trần Văn Chính</t>
  </si>
  <si>
    <t>Trần Văn Đàn</t>
  </si>
  <si>
    <t>Trần Văn Hệ</t>
  </si>
  <si>
    <t>Trần Văn Tấn</t>
  </si>
  <si>
    <t>Trần Văn Thái</t>
  </si>
  <si>
    <t>Trần Văn Thông</t>
  </si>
  <si>
    <t>Trần Văn Tính</t>
  </si>
  <si>
    <t>Trần Văn Vỹ</t>
  </si>
  <si>
    <t>Vũ Doãn Lập</t>
  </si>
  <si>
    <t>ODT</t>
  </si>
  <si>
    <t>ODT+CLN</t>
  </si>
  <si>
    <t>Cao Xuân Hưng</t>
  </si>
  <si>
    <t>Đặng Minh Dương</t>
  </si>
  <si>
    <t>Đặng Minh Huấn</t>
  </si>
  <si>
    <t>Đặng Sỹ Hoàng</t>
  </si>
  <si>
    <t>Đặng Văn Đạt</t>
  </si>
  <si>
    <t>Đặng Xuân Huy</t>
  </si>
  <si>
    <t>Đinh văn Thiên</t>
  </si>
  <si>
    <t>Hà Ngọc Ánh</t>
  </si>
  <si>
    <t>Hà Văn Quyết</t>
  </si>
  <si>
    <t>Nguyễn Thị Thuyết</t>
  </si>
  <si>
    <t>TDP 9- P Bình Thuận</t>
  </si>
  <si>
    <t>TDP 10- P Bình Thuận</t>
  </si>
  <si>
    <t>Nguyễn Đức Côn</t>
  </si>
  <si>
    <t>Nguyễn Hùng Minh</t>
  </si>
  <si>
    <t>Ban Thị Nhung</t>
  </si>
  <si>
    <t>Lâm Thị Nhung (Hoàng Văn Minh)</t>
  </si>
  <si>
    <t>Vương Thị Lợi (Âu Văn Quê)</t>
  </si>
  <si>
    <t>Phan Văn Vi (mẹ đẻ là Nịnh Thị Thông đã chết)</t>
  </si>
  <si>
    <t>Trần Văn Lập (Bố đẻ là Trần Văn Thân đã chết)</t>
  </si>
  <si>
    <t>Phạm Ngọc  Duẩn</t>
  </si>
  <si>
    <t>Đặng Văn Phong (Lưu Thị Thích)</t>
  </si>
  <si>
    <t>8=9+..+13</t>
  </si>
  <si>
    <t>Bàn Thị Lạo</t>
  </si>
  <si>
    <t>Lê Văn Bồng</t>
  </si>
  <si>
    <t>Vũ Văn Binh</t>
  </si>
  <si>
    <t>Vũ Văn Vinh</t>
  </si>
  <si>
    <t>Vũ Thi Đào</t>
  </si>
  <si>
    <t>Âu Thị Thu</t>
  </si>
  <si>
    <t>Trần Văn Đại</t>
  </si>
  <si>
    <t>Âu Văn Phẩm</t>
  </si>
  <si>
    <t>Hoàng Minh Lệ</t>
  </si>
  <si>
    <t>Hoàng Văn Luân</t>
  </si>
  <si>
    <t>Trần Văn Chương</t>
  </si>
  <si>
    <t>Hoàng Minh Hiếu</t>
  </si>
  <si>
    <t>Trần Văn Duy</t>
  </si>
  <si>
    <t>Nguyễn Hữu Trung</t>
  </si>
  <si>
    <t>Trần Thị Kiều Trang</t>
  </si>
  <si>
    <t>Trần Thu Yến</t>
  </si>
  <si>
    <t>Trần Văn Tuấn</t>
  </si>
  <si>
    <t>Nguyễn Đình Nghị</t>
  </si>
  <si>
    <t>Dương Thị Huệ</t>
  </si>
  <si>
    <t>Trần Thị Răm</t>
  </si>
  <si>
    <t>Trần Phương Chi</t>
  </si>
  <si>
    <t>Hoàng Thế Anh</t>
  </si>
  <si>
    <t>Hoàng Văn Việt (Hoàng Văn Thành)</t>
  </si>
  <si>
    <t>Phan Văn Cự</t>
  </si>
  <si>
    <t>Vương văn Minh  (Bố đẻ là Vương Văn Tân đã Chết)</t>
  </si>
  <si>
    <t>Vương Văn Đồng</t>
  </si>
  <si>
    <t xml:space="preserve">Địa chỉ thường trú </t>
  </si>
  <si>
    <t>Dự án giải phóng mặt bằng lô C7 và lô C9 xây dựng khu công nghiệp Long Bình An, tỉnh Tuyên Quang</t>
  </si>
  <si>
    <t>DANH SÁCH CÁC TỔ CHỨC, HỘ GIA ĐÌNH, CÁ NHÂN DỰ KIẾN THU HỒI ĐẤT</t>
  </si>
  <si>
    <t>14=15+16</t>
  </si>
  <si>
    <t>II</t>
  </si>
  <si>
    <t>TDP 10- P Bình Thuận (Thường trú tại tổ dân phố 3)</t>
  </si>
  <si>
    <t>Chủ sử dụng</t>
  </si>
  <si>
    <r>
      <t>Tổng diện tích (m</t>
    </r>
    <r>
      <rPr>
        <b/>
        <vertAlign val="superscript"/>
        <sz val="10"/>
        <color theme="1" tint="4.9989318521683403E-2"/>
        <rFont val="Times New Roman"/>
        <family val="1"/>
      </rPr>
      <t>2</t>
    </r>
    <r>
      <rPr>
        <b/>
        <sz val="10"/>
        <color theme="1" tint="4.9989318521683403E-2"/>
        <rFont val="Times New Roman"/>
        <family val="1"/>
        <charset val="163"/>
      </rPr>
      <t>)</t>
    </r>
  </si>
  <si>
    <t>UBND phường Bình Thuận</t>
  </si>
  <si>
    <t>UBND phường Bình Thuận (được giao quản lý tại Quyết định số 257/QĐ-UBND ngày 16/7/2013 của Ủy ban nhân dân tỉnh)</t>
  </si>
  <si>
    <t>Phùng Thị Luyện (đang sử dụng)</t>
  </si>
  <si>
    <t>Nguyễn Tiến Chung (đang sử dụng)</t>
  </si>
  <si>
    <t>(Kèm theo Thông báo số:……./TB-UBND ngày ….. tháng 7 năm 2026 của Ủy ban nhân dân phường Bình Thuận)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</si>
</sst>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34">
    <font>
      <sz val="14"/>
      <color theme="1"/>
      <name val="Calibri"/>
      <family val="2"/>
      <scheme val="minor"/>
    </font>
    <font>
      <b/>
      <sz val="12"/>
      <name val="Cambria"/>
      <family val="1"/>
      <scheme val="major"/>
    </font>
    <font>
      <sz val="14"/>
      <name val="Cambria"/>
      <family val="1"/>
      <scheme val="major"/>
    </font>
    <font>
      <sz val="12"/>
      <name val="Cambria"/>
      <family val="1"/>
      <scheme val="major"/>
    </font>
    <font>
      <sz val="12"/>
      <name val=".VnTime"/>
      <family val="2"/>
    </font>
    <font>
      <b/>
      <sz val="12"/>
      <name val="Times New Roman"/>
      <family val="1"/>
    </font>
    <font>
      <sz val="18"/>
      <name val="Times New Roman"/>
      <family val="1"/>
    </font>
    <font>
      <b/>
      <sz val="18"/>
      <name val="Times New Roman"/>
      <family val="1"/>
    </font>
    <font>
      <sz val="11"/>
      <color indexed="8"/>
      <name val="Times New Roman"/>
      <family val="1"/>
    </font>
    <font>
      <b/>
      <sz val="14"/>
      <name val="Times New Roman"/>
      <family val="1"/>
    </font>
    <font>
      <sz val="11"/>
      <color indexed="8"/>
      <name val=".VnTime"/>
      <family val="2"/>
    </font>
    <font>
      <sz val="11"/>
      <name val=".VnTime"/>
      <family val="2"/>
    </font>
    <font>
      <i/>
      <sz val="12"/>
      <name val="Times New Roman"/>
      <family val="1"/>
    </font>
    <font>
      <sz val="12"/>
      <name val="Times New Roman"/>
      <family val="1"/>
    </font>
    <font>
      <sz val="11"/>
      <color indexed="8"/>
      <name val="Calibri"/>
      <family val="2"/>
    </font>
    <font>
      <sz val="14"/>
      <color theme="1"/>
      <name val="Calibri"/>
      <family val="2"/>
      <scheme val="minor"/>
    </font>
    <font>
      <b/>
      <sz val="14"/>
      <color theme="1" tint="4.9989318521683403E-2"/>
      <name val="Times New Roman"/>
      <family val="1"/>
      <charset val="163"/>
    </font>
    <font>
      <b/>
      <sz val="9"/>
      <color theme="1" tint="4.9989318521683403E-2"/>
      <name val="Times New Roman"/>
      <family val="1"/>
      <charset val="163"/>
    </font>
    <font>
      <sz val="9"/>
      <color theme="1" tint="4.9989318521683403E-2"/>
      <name val="Calibri"/>
      <family val="2"/>
      <scheme val="minor"/>
    </font>
    <font>
      <b/>
      <sz val="10"/>
      <color theme="1" tint="4.9989318521683403E-2"/>
      <name val="Times New Roman"/>
      <family val="1"/>
      <charset val="163"/>
    </font>
    <font>
      <b/>
      <sz val="10"/>
      <color theme="1" tint="4.9989318521683403E-2"/>
      <name val="Calibri"/>
      <family val="2"/>
      <scheme val="minor"/>
    </font>
    <font>
      <sz val="11"/>
      <color theme="1" tint="4.9989318521683403E-2"/>
      <name val="Times New Roman"/>
      <family val="1"/>
      <charset val="163"/>
    </font>
    <font>
      <i/>
      <sz val="11"/>
      <color theme="1" tint="4.9989318521683403E-2"/>
      <name val="Times New Roman"/>
      <family val="1"/>
      <charset val="163"/>
    </font>
    <font>
      <i/>
      <sz val="9"/>
      <color theme="1" tint="4.9989318521683403E-2"/>
      <name val="Calibri"/>
      <family val="2"/>
      <scheme val="minor"/>
    </font>
    <font>
      <b/>
      <sz val="11"/>
      <color theme="1" tint="4.9989318521683403E-2"/>
      <name val="Times New Roman"/>
      <family val="1"/>
      <charset val="163"/>
    </font>
    <font>
      <sz val="11"/>
      <color theme="1" tint="4.9989318521683403E-2"/>
      <name val="Calibri"/>
      <family val="2"/>
      <scheme val="minor"/>
    </font>
    <font>
      <sz val="9"/>
      <color theme="1" tint="4.9989318521683403E-2"/>
      <name val="Cambria"/>
      <family val="1"/>
      <scheme val="major"/>
    </font>
    <font>
      <sz val="9"/>
      <color theme="1" tint="4.9989318521683403E-2"/>
      <name val="Times New Roman"/>
      <family val="1"/>
      <charset val="163"/>
    </font>
    <font>
      <b/>
      <sz val="9"/>
      <color theme="1" tint="4.9989318521683403E-2"/>
      <name val="Calibri"/>
      <family val="2"/>
      <scheme val="minor"/>
    </font>
    <font>
      <i/>
      <sz val="12"/>
      <color theme="1" tint="4.9989318521683403E-2"/>
      <name val="Times New Roman"/>
      <family val="1"/>
      <charset val="163"/>
    </font>
    <font>
      <b/>
      <sz val="12"/>
      <color theme="1" tint="4.9989318521683403E-2"/>
      <name val="Times New Roman"/>
      <family val="1"/>
      <charset val="163"/>
    </font>
    <font>
      <sz val="12"/>
      <color theme="1" tint="4.9989318521683403E-2"/>
      <name val="Times New Roman"/>
      <family val="1"/>
      <charset val="163"/>
    </font>
    <font>
      <b/>
      <vertAlign val="superscript"/>
      <sz val="10"/>
      <color theme="1" tint="4.9989318521683403E-2"/>
      <name val="Times New Roman"/>
      <family val="1"/>
    </font>
    <font>
      <i/>
      <sz val="13"/>
      <color theme="1"/>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14" fillId="0" borderId="0"/>
    <xf numFmtId="0" fontId="14" fillId="0" borderId="0"/>
    <xf numFmtId="43" fontId="15" fillId="0" borderId="0" applyFont="0" applyFill="0" applyBorder="0" applyAlignment="0" applyProtection="0"/>
  </cellStyleXfs>
  <cellXfs count="136">
    <xf numFmtId="0" fontId="0" fillId="0" borderId="0" xfId="0"/>
    <xf numFmtId="0" fontId="2" fillId="0" borderId="0" xfId="0" applyFont="1"/>
    <xf numFmtId="0" fontId="1" fillId="0" borderId="0" xfId="0" applyFont="1" applyAlignment="1">
      <alignment horizontal="center" vertical="center" wrapText="1"/>
    </xf>
    <xf numFmtId="0" fontId="3" fillId="0" borderId="0" xfId="0" applyFont="1"/>
    <xf numFmtId="0" fontId="4" fillId="0" borderId="1" xfId="0" applyFont="1" applyBorder="1" applyAlignment="1">
      <alignment horizontal="center" vertical="center"/>
    </xf>
    <xf numFmtId="164" fontId="4" fillId="0" borderId="1" xfId="0" applyNumberFormat="1" applyFont="1" applyBorder="1" applyAlignment="1">
      <alignment horizontal="center"/>
    </xf>
    <xf numFmtId="0" fontId="5" fillId="0" borderId="0" xfId="0" applyFont="1"/>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xf numFmtId="0" fontId="5" fillId="0" borderId="1" xfId="0" applyFont="1" applyBorder="1" applyAlignment="1">
      <alignment horizontal="center"/>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2" fillId="0" borderId="0" xfId="0" applyFont="1" applyAlignment="1">
      <alignment horizontal="center"/>
    </xf>
    <xf numFmtId="0" fontId="8" fillId="0" borderId="1" xfId="0" applyFont="1" applyBorder="1"/>
    <xf numFmtId="0" fontId="8" fillId="0" borderId="1" xfId="0" applyFont="1" applyBorder="1" applyAlignment="1">
      <alignment horizontal="center"/>
    </xf>
    <xf numFmtId="0" fontId="11" fillId="0" borderId="1" xfId="0" applyFont="1" applyBorder="1" applyAlignment="1">
      <alignment horizontal="center" vertical="center"/>
    </xf>
    <xf numFmtId="0" fontId="2" fillId="0" borderId="0" xfId="0" applyFont="1" applyAlignment="1">
      <alignment horizontal="center" vertical="center"/>
    </xf>
    <xf numFmtId="0" fontId="8" fillId="0" borderId="1" xfId="0" applyFont="1" applyBorder="1" applyAlignment="1">
      <alignment horizontal="center" vertical="center"/>
    </xf>
    <xf numFmtId="0" fontId="10" fillId="0" borderId="1" xfId="0" applyFont="1" applyBorder="1" applyAlignment="1">
      <alignment horizontal="center"/>
    </xf>
    <xf numFmtId="0" fontId="8" fillId="0" borderId="1" xfId="0" applyFont="1" applyBorder="1" applyAlignment="1">
      <alignment vertical="center"/>
    </xf>
    <xf numFmtId="1" fontId="12" fillId="0" borderId="0" xfId="0" applyNumberFormat="1" applyFont="1" applyAlignment="1">
      <alignment horizontal="center" vertical="center"/>
    </xf>
    <xf numFmtId="1" fontId="12" fillId="0" borderId="0" xfId="0" applyNumberFormat="1" applyFont="1" applyAlignment="1">
      <alignment vertical="center"/>
    </xf>
    <xf numFmtId="1" fontId="12" fillId="0" borderId="0" xfId="0" applyNumberFormat="1" applyFont="1"/>
    <xf numFmtId="1" fontId="13" fillId="0" borderId="0" xfId="0" applyNumberFormat="1" applyFont="1" applyAlignment="1">
      <alignment horizontal="center" vertical="center"/>
    </xf>
    <xf numFmtId="1" fontId="13" fillId="0" borderId="0" xfId="0" applyNumberFormat="1" applyFont="1" applyAlignment="1">
      <alignment vertical="center"/>
    </xf>
    <xf numFmtId="1" fontId="13" fillId="0" borderId="0" xfId="0" applyNumberFormat="1" applyFont="1"/>
    <xf numFmtId="0" fontId="8" fillId="0" borderId="2" xfId="0" applyFont="1" applyBorder="1" applyAlignment="1">
      <alignment vertical="center"/>
    </xf>
    <xf numFmtId="0" fontId="8" fillId="0" borderId="3" xfId="0" applyFont="1" applyBorder="1" applyAlignment="1">
      <alignment vertical="center"/>
    </xf>
    <xf numFmtId="3" fontId="22" fillId="0" borderId="1" xfId="3" applyNumberFormat="1" applyFont="1" applyFill="1" applyBorder="1" applyAlignment="1">
      <alignment horizontal="center" vertical="center" wrapText="1"/>
    </xf>
    <xf numFmtId="43" fontId="21" fillId="0" borderId="1" xfId="3" applyFont="1" applyFill="1" applyBorder="1" applyAlignment="1">
      <alignment horizontal="center" vertical="center"/>
    </xf>
    <xf numFmtId="43" fontId="21" fillId="0" borderId="1" xfId="3" applyFont="1" applyFill="1" applyBorder="1" applyAlignment="1">
      <alignment vertical="center"/>
    </xf>
    <xf numFmtId="0" fontId="17"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center" vertical="center"/>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4" fontId="21" fillId="0" borderId="1" xfId="0" applyNumberFormat="1" applyFont="1" applyBorder="1" applyAlignment="1">
      <alignment horizontal="left" vertical="center" wrapText="1"/>
    </xf>
    <xf numFmtId="0" fontId="21" fillId="0" borderId="1" xfId="0" applyFont="1" applyBorder="1" applyAlignment="1">
      <alignment horizontal="left" vertical="center" wrapText="1"/>
    </xf>
    <xf numFmtId="3" fontId="22" fillId="0" borderId="1" xfId="0" applyNumberFormat="1" applyFont="1" applyBorder="1" applyAlignment="1">
      <alignment horizontal="center" vertical="center" wrapText="1"/>
    </xf>
    <xf numFmtId="3" fontId="23" fillId="0" borderId="0" xfId="0" applyNumberFormat="1" applyFont="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4" fontId="24" fillId="0" borderId="1" xfId="0" applyNumberFormat="1" applyFont="1" applyBorder="1" applyAlignment="1">
      <alignment horizontal="center" vertical="center" wrapText="1"/>
    </xf>
    <xf numFmtId="164" fontId="24"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horizontal="center" vertical="center"/>
    </xf>
    <xf numFmtId="164" fontId="21" fillId="0" borderId="1" xfId="0" applyNumberFormat="1" applyFont="1" applyBorder="1" applyAlignment="1">
      <alignment horizontal="center" vertical="center" wrapText="1"/>
    </xf>
    <xf numFmtId="0" fontId="18" fillId="0" borderId="0" xfId="0" applyFont="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1" xfId="0" applyFont="1" applyBorder="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1" fillId="0" borderId="0" xfId="0" applyFont="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left" vertical="center"/>
    </xf>
    <xf numFmtId="0" fontId="21" fillId="0" borderId="2" xfId="0" applyFont="1" applyBorder="1" applyAlignment="1">
      <alignment horizontal="center" vertical="center"/>
    </xf>
    <xf numFmtId="0" fontId="21" fillId="0" borderId="3" xfId="0" applyFont="1" applyBorder="1" applyAlignment="1">
      <alignment horizontal="center" vertical="center" wrapText="1"/>
    </xf>
    <xf numFmtId="0" fontId="25" fillId="0" borderId="1" xfId="0" applyFont="1" applyBorder="1" applyAlignment="1">
      <alignment horizontal="center" vertical="center"/>
    </xf>
    <xf numFmtId="0" fontId="21" fillId="0" borderId="1" xfId="0" applyFont="1" applyBorder="1" applyAlignment="1">
      <alignment horizontal="center"/>
    </xf>
    <xf numFmtId="164" fontId="21" fillId="0" borderId="1" xfId="0" applyNumberFormat="1" applyFont="1" applyBorder="1" applyAlignment="1">
      <alignment horizontal="center" vertical="center"/>
    </xf>
    <xf numFmtId="0" fontId="27" fillId="0" borderId="0" xfId="0" applyFont="1" applyAlignment="1">
      <alignment horizontal="center" vertical="center"/>
    </xf>
    <xf numFmtId="164" fontId="21" fillId="0" borderId="1" xfId="0" applyNumberFormat="1" applyFont="1" applyBorder="1" applyAlignment="1">
      <alignment vertical="center" wrapText="1"/>
    </xf>
    <xf numFmtId="0" fontId="18" fillId="0" borderId="0" xfId="0" applyFont="1" applyAlignment="1">
      <alignment vertical="center"/>
    </xf>
    <xf numFmtId="0" fontId="21" fillId="0" borderId="2" xfId="0" applyFont="1" applyBorder="1" applyAlignment="1">
      <alignment vertical="center" wrapText="1"/>
    </xf>
    <xf numFmtId="0" fontId="21" fillId="0" borderId="3" xfId="0" applyFont="1" applyBorder="1" applyAlignment="1">
      <alignment vertical="center"/>
    </xf>
    <xf numFmtId="0" fontId="21" fillId="0" borderId="1" xfId="0" applyFont="1" applyBorder="1" applyAlignment="1">
      <alignment vertical="center"/>
    </xf>
    <xf numFmtId="0" fontId="25" fillId="0" borderId="0" xfId="0" applyFont="1" applyAlignment="1">
      <alignment horizontal="center" vertical="center"/>
    </xf>
    <xf numFmtId="0" fontId="27" fillId="0" borderId="0" xfId="0" applyFont="1" applyAlignment="1">
      <alignment horizontal="center" vertical="center" wrapText="1"/>
    </xf>
    <xf numFmtId="0" fontId="21" fillId="0" borderId="7" xfId="0" applyFont="1" applyBorder="1" applyAlignment="1">
      <alignment horizontal="center" vertical="center"/>
    </xf>
    <xf numFmtId="0" fontId="21" fillId="0" borderId="7" xfId="0" applyFont="1" applyBorder="1" applyAlignment="1">
      <alignment horizontal="left" vertical="center"/>
    </xf>
    <xf numFmtId="165" fontId="21" fillId="0" borderId="1" xfId="0" applyNumberFormat="1" applyFont="1" applyBorder="1" applyAlignment="1">
      <alignment horizontal="center" vertical="center"/>
    </xf>
    <xf numFmtId="164" fontId="24" fillId="0" borderId="1" xfId="0" applyNumberFormat="1" applyFont="1" applyBorder="1" applyAlignment="1">
      <alignment horizontal="center" vertical="center"/>
    </xf>
    <xf numFmtId="0" fontId="28" fillId="0" borderId="0" xfId="0" applyFont="1" applyAlignment="1">
      <alignment horizontal="center" vertical="center"/>
    </xf>
    <xf numFmtId="0" fontId="21" fillId="0" borderId="1" xfId="0" applyFont="1" applyBorder="1" applyAlignment="1">
      <alignment horizontal="left"/>
    </xf>
    <xf numFmtId="0" fontId="29" fillId="0" borderId="0" xfId="0" applyFont="1" applyAlignment="1">
      <alignment horizontal="center" vertical="center"/>
    </xf>
    <xf numFmtId="0" fontId="29"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vertical="center"/>
    </xf>
    <xf numFmtId="0" fontId="31" fillId="0" borderId="0" xfId="0" applyFont="1" applyAlignment="1">
      <alignment horizontal="center" vertical="center"/>
    </xf>
    <xf numFmtId="0" fontId="31" fillId="0" borderId="0" xfId="0" applyFont="1" applyAlignment="1">
      <alignment horizontal="left" vertical="center" wrapText="1"/>
    </xf>
    <xf numFmtId="0" fontId="31" fillId="0" borderId="0" xfId="0" applyFont="1" applyAlignment="1">
      <alignment vertical="center" wrapText="1"/>
    </xf>
    <xf numFmtId="0" fontId="31" fillId="0" borderId="0" xfId="0" applyFont="1" applyAlignment="1">
      <alignment vertical="center"/>
    </xf>
    <xf numFmtId="0" fontId="30" fillId="0" borderId="0" xfId="0" applyFont="1" applyAlignment="1">
      <alignment vertical="center" wrapText="1"/>
    </xf>
    <xf numFmtId="0" fontId="27" fillId="0" borderId="0" xfId="0" applyFont="1" applyAlignment="1">
      <alignment horizontal="left" vertical="center" wrapText="1"/>
    </xf>
    <xf numFmtId="0" fontId="18" fillId="0" borderId="0" xfId="0" applyFont="1" applyAlignment="1">
      <alignment horizontal="left" vertical="center" wrapText="1"/>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left" vertical="center"/>
    </xf>
    <xf numFmtId="0" fontId="21" fillId="0" borderId="7"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7" xfId="0" applyFont="1" applyBorder="1" applyAlignment="1">
      <alignment horizontal="center" vertical="center" wrapText="1"/>
    </xf>
    <xf numFmtId="0" fontId="24" fillId="0" borderId="4" xfId="0" applyFont="1" applyBorder="1" applyAlignment="1">
      <alignment horizontal="left" vertical="center"/>
    </xf>
    <xf numFmtId="0" fontId="24" fillId="0" borderId="6" xfId="0" applyFont="1" applyBorder="1" applyAlignment="1">
      <alignment horizontal="left" vertical="center"/>
    </xf>
    <xf numFmtId="0" fontId="21" fillId="0" borderId="2" xfId="0" applyFont="1" applyBorder="1" applyAlignment="1">
      <alignment horizontal="left" vertical="center" wrapText="1"/>
    </xf>
    <xf numFmtId="0" fontId="21" fillId="0" borderId="7" xfId="0" applyFont="1" applyBorder="1" applyAlignment="1">
      <alignment horizontal="left" vertical="center" wrapText="1"/>
    </xf>
    <xf numFmtId="0" fontId="21"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6" xfId="0" applyFont="1" applyBorder="1" applyAlignment="1">
      <alignment horizontal="left" vertical="center" wrapText="1"/>
    </xf>
    <xf numFmtId="0" fontId="21" fillId="0" borderId="1" xfId="0" applyFont="1" applyBorder="1" applyAlignment="1">
      <alignment horizontal="center" vertical="center" wrapText="1"/>
    </xf>
    <xf numFmtId="1" fontId="16" fillId="0" borderId="0" xfId="0" applyNumberFormat="1" applyFont="1" applyAlignment="1">
      <alignment horizontal="center" vertical="center" wrapText="1"/>
    </xf>
    <xf numFmtId="1" fontId="18" fillId="0" borderId="8"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6" xfId="0" applyFont="1" applyBorder="1" applyAlignment="1">
      <alignment horizontal="center" vertical="center"/>
    </xf>
    <xf numFmtId="0" fontId="29" fillId="0" borderId="0" xfId="0" applyFont="1" applyAlignment="1">
      <alignment horizontal="center" vertical="center"/>
    </xf>
    <xf numFmtId="0" fontId="30" fillId="0" borderId="0" xfId="0" applyFont="1" applyAlignment="1">
      <alignment horizontal="center" vertical="center" wrapText="1"/>
    </xf>
    <xf numFmtId="1" fontId="13" fillId="0" borderId="0" xfId="0" applyNumberFormat="1" applyFont="1" applyAlignment="1">
      <alignment horizontal="center" vertical="center"/>
    </xf>
    <xf numFmtId="1" fontId="12" fillId="0" borderId="0" xfId="0" applyNumberFormat="1" applyFont="1" applyAlignment="1">
      <alignment horizontal="center" vertical="center"/>
    </xf>
    <xf numFmtId="0" fontId="8" fillId="0" borderId="2" xfId="0" applyFont="1" applyBorder="1" applyAlignment="1">
      <alignment horizontal="left" vertical="center"/>
    </xf>
    <xf numFmtId="0" fontId="8" fillId="0" borderId="7" xfId="0" applyFont="1" applyBorder="1" applyAlignment="1">
      <alignment horizontal="left" vertical="center"/>
    </xf>
    <xf numFmtId="0" fontId="8" fillId="0" borderId="3" xfId="0" applyFont="1" applyBorder="1" applyAlignment="1">
      <alignment horizontal="left"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9"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1" fontId="7" fillId="0" borderId="0" xfId="0" applyNumberFormat="1" applyFont="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1" fontId="33" fillId="0" borderId="0" xfId="0" applyNumberFormat="1" applyFont="1" applyAlignment="1">
      <alignment horizontal="center" vertical="center" wrapText="1"/>
    </xf>
  </cellXfs>
  <cellStyles count="4">
    <cellStyle name="Bình thường 2" xfId="1" xr:uid="{00000000-0005-0000-0000-000000000000}"/>
    <cellStyle name="Comma" xfId="3" builtinId="3"/>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YEN%20PHU\YEN%20PHU%20-DVG\DC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KhaiDangKy"/>
      <sheetName val="LamNghiep"/>
      <sheetName val="DanhMuc"/>
      <sheetName val="HuongDan"/>
    </sheetNames>
    <sheetDataSet>
      <sheetData sheetId="0"/>
      <sheetData sheetId="1"/>
      <sheetData sheetId="2">
        <row r="3">
          <cell r="I3" t="str">
            <v>DG-KTT</v>
          </cell>
        </row>
        <row r="4">
          <cell r="I4" t="str">
            <v>DG-CTT</v>
          </cell>
        </row>
        <row r="5">
          <cell r="I5" t="str">
            <v>DT-TML</v>
          </cell>
        </row>
        <row r="6">
          <cell r="I6" t="str">
            <v>DT-THN</v>
          </cell>
        </row>
        <row r="7">
          <cell r="I7" t="str">
            <v>CN-KTT</v>
          </cell>
        </row>
        <row r="8">
          <cell r="I8" t="str">
            <v>CN-CTT</v>
          </cell>
        </row>
        <row r="9">
          <cell r="I9" t="str">
            <v>CN-TML</v>
          </cell>
        </row>
        <row r="10">
          <cell r="I10" t="str">
            <v>CN-THN</v>
          </cell>
        </row>
        <row r="11">
          <cell r="I11" t="str">
            <v>*NCD</v>
          </cell>
        </row>
        <row r="12">
          <cell r="I12" t="str">
            <v>*NCN</v>
          </cell>
        </row>
        <row r="13">
          <cell r="I13" t="str">
            <v>*NTK</v>
          </cell>
        </row>
        <row r="14">
          <cell r="I14" t="str">
            <v>*NTC</v>
          </cell>
        </row>
        <row r="15">
          <cell r="I15" t="str">
            <v>*NGV</v>
          </cell>
        </row>
        <row r="16">
          <cell r="I16" t="str">
            <v>*NSC</v>
          </cell>
        </row>
        <row r="17">
          <cell r="I17" t="str">
            <v>*NTA</v>
          </cell>
        </row>
        <row r="18">
          <cell r="I18" t="str">
            <v>*NCA</v>
          </cell>
        </row>
        <row r="19">
          <cell r="I19" t="str">
            <v>*NHT</v>
          </cell>
        </row>
        <row r="20">
          <cell r="I20" t="str">
            <v>*NQT</v>
          </cell>
        </row>
        <row r="21">
          <cell r="I21" t="str">
            <v>*NQK</v>
          </cell>
        </row>
        <row r="22">
          <cell r="I22" t="str">
            <v>*NQC</v>
          </cell>
        </row>
        <row r="23">
          <cell r="I23" t="str">
            <v>*NTL</v>
          </cell>
        </row>
        <row r="24">
          <cell r="I24" t="str">
            <v>*NTB</v>
          </cell>
        </row>
        <row r="25">
          <cell r="I25" t="str">
            <v>*NDG</v>
          </cell>
        </row>
        <row r="26">
          <cell r="I26" t="str">
            <v>*DT-KCN</v>
          </cell>
        </row>
        <row r="27">
          <cell r="I27" t="str">
            <v>*SH-NCC</v>
          </cell>
        </row>
        <row r="28">
          <cell r="I28" t="str">
            <v>CNQ</v>
          </cell>
        </row>
        <row r="29">
          <cell r="I29" t="str">
            <v>DT-KCN</v>
          </cell>
        </row>
        <row r="30">
          <cell r="I30" t="str">
            <v>CN-KTT</v>
          </cell>
        </row>
        <row r="31">
          <cell r="I31" t="str">
            <v>CN-CTT</v>
          </cell>
        </row>
        <row r="32">
          <cell r="I32" t="str">
            <v>CN-CTT</v>
          </cell>
        </row>
        <row r="33">
          <cell r="I33" t="str">
            <v>DT-KCN</v>
          </cell>
        </row>
        <row r="34">
          <cell r="I34" t="str">
            <v>DT-KCN</v>
          </cell>
        </row>
        <row r="35">
          <cell r="I35" t="str">
            <v>DT-KCN</v>
          </cell>
        </row>
        <row r="36">
          <cell r="I36" t="str">
            <v>SH-NCC</v>
          </cell>
        </row>
        <row r="37">
          <cell r="I37" t="str">
            <v>DT-THN</v>
          </cell>
        </row>
        <row r="38">
          <cell r="I38" t="str">
            <v>CN-CTT;KTT</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121"/>
  <sheetViews>
    <sheetView topLeftCell="A67" workbookViewId="0">
      <selection activeCell="K47" sqref="K47"/>
    </sheetView>
  </sheetViews>
  <sheetFormatPr defaultColWidth="8.69921875" defaultRowHeight="18"/>
  <cols>
    <col min="1" max="1" width="4" style="1" customWidth="1"/>
    <col min="2" max="2" width="17.19921875" style="13" customWidth="1"/>
    <col min="3" max="3" width="10.3984375" style="13" customWidth="1"/>
    <col min="4" max="4" width="5.3984375" style="17" customWidth="1"/>
    <col min="5" max="5" width="5.8984375" style="13" customWidth="1"/>
    <col min="6" max="6" width="7.19921875" style="13" customWidth="1"/>
    <col min="7" max="7" width="6.3984375" style="13" customWidth="1"/>
    <col min="8" max="8" width="7.19921875" style="1" customWidth="1"/>
    <col min="9" max="9" width="5.8984375" style="1" customWidth="1"/>
    <col min="10" max="10" width="7.59765625" style="1" customWidth="1"/>
    <col min="11" max="11" width="6.3984375" style="1" customWidth="1"/>
    <col min="12" max="12" width="6.69921875" style="1" customWidth="1"/>
    <col min="13" max="14" width="6.3984375" style="1" customWidth="1"/>
    <col min="15" max="15" width="6.19921875" style="1" customWidth="1"/>
    <col min="16" max="16" width="7.3984375" style="1" customWidth="1"/>
    <col min="17" max="16384" width="8.69921875" style="1"/>
  </cols>
  <sheetData>
    <row r="1" spans="1:16" s="9" customFormat="1" ht="62.25" customHeight="1">
      <c r="B1" s="127" t="s">
        <v>45</v>
      </c>
      <c r="C1" s="127"/>
      <c r="D1" s="127"/>
      <c r="E1" s="127"/>
      <c r="F1" s="127"/>
      <c r="G1" s="127"/>
      <c r="H1" s="127"/>
      <c r="I1" s="127"/>
      <c r="J1" s="127"/>
      <c r="K1" s="127"/>
      <c r="L1" s="127"/>
      <c r="M1" s="127"/>
      <c r="N1" s="127"/>
      <c r="O1" s="127"/>
      <c r="P1" s="127"/>
    </row>
    <row r="2" spans="1:16" s="9" customFormat="1" ht="23.25">
      <c r="B2" s="127" t="s">
        <v>46</v>
      </c>
      <c r="C2" s="127"/>
      <c r="D2" s="127"/>
      <c r="E2" s="127"/>
      <c r="F2" s="127"/>
      <c r="G2" s="127"/>
      <c r="H2" s="127"/>
      <c r="I2" s="127"/>
      <c r="J2" s="127"/>
      <c r="K2" s="127"/>
      <c r="L2" s="127"/>
      <c r="M2" s="127"/>
      <c r="N2" s="127"/>
      <c r="O2" s="127"/>
      <c r="P2" s="127"/>
    </row>
    <row r="3" spans="1:16" s="6" customFormat="1" ht="15.75">
      <c r="A3" s="128" t="s">
        <v>17</v>
      </c>
      <c r="B3" s="130" t="s">
        <v>1</v>
      </c>
      <c r="C3" s="130" t="s">
        <v>7</v>
      </c>
      <c r="D3" s="130" t="s">
        <v>11</v>
      </c>
      <c r="E3" s="130" t="s">
        <v>0</v>
      </c>
      <c r="F3" s="130" t="s">
        <v>8</v>
      </c>
      <c r="G3" s="10"/>
      <c r="H3" s="132" t="s">
        <v>9</v>
      </c>
      <c r="I3" s="133"/>
      <c r="J3" s="133"/>
      <c r="K3" s="133"/>
      <c r="L3" s="134"/>
      <c r="M3" s="131" t="s">
        <v>10</v>
      </c>
      <c r="N3" s="131"/>
      <c r="O3" s="131"/>
      <c r="P3" s="131"/>
    </row>
    <row r="4" spans="1:16" s="8" customFormat="1" ht="94.5">
      <c r="A4" s="129"/>
      <c r="B4" s="130"/>
      <c r="C4" s="130"/>
      <c r="D4" s="130"/>
      <c r="E4" s="130"/>
      <c r="F4" s="130"/>
      <c r="G4" s="7" t="s">
        <v>18</v>
      </c>
      <c r="H4" s="7" t="s">
        <v>6</v>
      </c>
      <c r="I4" s="7" t="s">
        <v>13</v>
      </c>
      <c r="J4" s="7" t="s">
        <v>14</v>
      </c>
      <c r="K4" s="7" t="s">
        <v>15</v>
      </c>
      <c r="L4" s="7" t="s">
        <v>47</v>
      </c>
      <c r="M4" s="7" t="s">
        <v>6</v>
      </c>
      <c r="N4" s="7" t="s">
        <v>16</v>
      </c>
      <c r="O4" s="7" t="s">
        <v>22</v>
      </c>
      <c r="P4" s="7" t="s">
        <v>23</v>
      </c>
    </row>
    <row r="5" spans="1:16" s="2" customFormat="1" ht="15.75">
      <c r="B5" s="11" t="s">
        <v>12</v>
      </c>
      <c r="C5" s="11"/>
      <c r="D5" s="12"/>
      <c r="E5" s="11"/>
      <c r="F5" s="12">
        <f>SUM(F7:F118)</f>
        <v>44268.7</v>
      </c>
      <c r="G5" s="12"/>
      <c r="H5" s="12">
        <f t="shared" ref="H5:P5" si="0">SUM(H7:H118)</f>
        <v>32829.800000000003</v>
      </c>
      <c r="I5" s="12">
        <f t="shared" si="0"/>
        <v>604.4</v>
      </c>
      <c r="J5" s="12">
        <f t="shared" si="0"/>
        <v>8277.2999999999993</v>
      </c>
      <c r="K5" s="12">
        <f t="shared" si="0"/>
        <v>4700.3000000000011</v>
      </c>
      <c r="L5" s="12">
        <f t="shared" si="0"/>
        <v>19247.800000000003</v>
      </c>
      <c r="M5" s="12">
        <f t="shared" si="0"/>
        <v>11438.6</v>
      </c>
      <c r="N5" s="12">
        <f t="shared" si="0"/>
        <v>11227.900000000001</v>
      </c>
      <c r="O5" s="12">
        <f t="shared" si="0"/>
        <v>179.7</v>
      </c>
      <c r="P5" s="12">
        <f t="shared" si="0"/>
        <v>31</v>
      </c>
    </row>
    <row r="6" spans="1:16" s="2" customFormat="1" ht="18.75">
      <c r="A6" s="11"/>
      <c r="B6" s="123" t="s">
        <v>43</v>
      </c>
      <c r="C6" s="123"/>
      <c r="D6" s="11"/>
      <c r="E6" s="11"/>
      <c r="F6" s="12"/>
      <c r="G6" s="12"/>
      <c r="H6" s="12"/>
      <c r="I6" s="12"/>
      <c r="J6" s="12"/>
      <c r="K6" s="12"/>
      <c r="L6" s="12"/>
      <c r="M6" s="12"/>
      <c r="N6" s="12"/>
      <c r="O6" s="12"/>
      <c r="P6" s="12"/>
    </row>
    <row r="7" spans="1:16" s="3" customFormat="1" ht="15.75">
      <c r="A7" s="120">
        <v>1</v>
      </c>
      <c r="B7" s="117" t="s">
        <v>26</v>
      </c>
      <c r="C7" s="117" t="s">
        <v>27</v>
      </c>
      <c r="D7" s="18">
        <v>2</v>
      </c>
      <c r="E7" s="15">
        <v>8</v>
      </c>
      <c r="F7" s="15">
        <v>191.3</v>
      </c>
      <c r="G7" s="15" t="s">
        <v>5</v>
      </c>
      <c r="H7" s="5">
        <f>SUM(I7:L7)</f>
        <v>191.3</v>
      </c>
      <c r="I7" s="5"/>
      <c r="J7" s="5"/>
      <c r="K7" s="5">
        <f t="shared" ref="K7:K54" si="1">IF($G7="RSX",$F7,0)</f>
        <v>191.3</v>
      </c>
      <c r="L7" s="5"/>
      <c r="M7" s="5"/>
      <c r="N7" s="5"/>
      <c r="O7" s="5"/>
      <c r="P7" s="5"/>
    </row>
    <row r="8" spans="1:16" s="3" customFormat="1" ht="15.75">
      <c r="A8" s="122"/>
      <c r="B8" s="119"/>
      <c r="C8" s="119"/>
      <c r="D8" s="18">
        <v>2</v>
      </c>
      <c r="E8" s="15">
        <v>9</v>
      </c>
      <c r="F8" s="15">
        <v>14.7</v>
      </c>
      <c r="G8" s="15" t="s">
        <v>2</v>
      </c>
      <c r="H8" s="5">
        <f t="shared" ref="H8:H69" si="2">SUM(I8:L8)</f>
        <v>14.7</v>
      </c>
      <c r="I8" s="5">
        <f t="shared" ref="I8:I67" si="3">IF($G8="LUC",$F8,0)</f>
        <v>14.7</v>
      </c>
      <c r="J8" s="5"/>
      <c r="K8" s="5"/>
      <c r="L8" s="5"/>
      <c r="M8" s="5"/>
      <c r="N8" s="5"/>
      <c r="O8" s="5"/>
      <c r="P8" s="5"/>
    </row>
    <row r="9" spans="1:16" s="3" customFormat="1" ht="15.75">
      <c r="A9" s="120">
        <v>2</v>
      </c>
      <c r="B9" s="117" t="s">
        <v>28</v>
      </c>
      <c r="C9" s="117" t="s">
        <v>27</v>
      </c>
      <c r="D9" s="18">
        <v>1</v>
      </c>
      <c r="E9" s="15">
        <v>11</v>
      </c>
      <c r="F9" s="15">
        <v>243.2</v>
      </c>
      <c r="G9" s="15" t="s">
        <v>3</v>
      </c>
      <c r="H9" s="5">
        <f t="shared" si="2"/>
        <v>243.2</v>
      </c>
      <c r="I9" s="5"/>
      <c r="J9" s="5">
        <f t="shared" ref="J9:J64" si="4">IF($G9="CLN",$F9,0)</f>
        <v>243.2</v>
      </c>
      <c r="K9" s="5"/>
      <c r="L9" s="5"/>
      <c r="M9" s="5"/>
      <c r="N9" s="5"/>
      <c r="O9" s="5"/>
      <c r="P9" s="5"/>
    </row>
    <row r="10" spans="1:16" s="3" customFormat="1" ht="15.75">
      <c r="A10" s="122"/>
      <c r="B10" s="119"/>
      <c r="C10" s="119"/>
      <c r="D10" s="18">
        <v>1</v>
      </c>
      <c r="E10" s="15">
        <v>13</v>
      </c>
      <c r="F10" s="15">
        <v>45.2</v>
      </c>
      <c r="G10" s="15" t="s">
        <v>3</v>
      </c>
      <c r="H10" s="5">
        <f t="shared" si="2"/>
        <v>45.2</v>
      </c>
      <c r="I10" s="5"/>
      <c r="J10" s="5">
        <f t="shared" si="4"/>
        <v>45.2</v>
      </c>
      <c r="K10" s="5"/>
      <c r="L10" s="5"/>
      <c r="M10" s="5"/>
      <c r="N10" s="5"/>
      <c r="O10" s="5"/>
      <c r="P10" s="5"/>
    </row>
    <row r="11" spans="1:16" s="3" customFormat="1" ht="15.75">
      <c r="A11" s="120">
        <v>3</v>
      </c>
      <c r="B11" s="117" t="s">
        <v>29</v>
      </c>
      <c r="C11" s="117" t="s">
        <v>27</v>
      </c>
      <c r="D11" s="18">
        <v>1</v>
      </c>
      <c r="E11" s="15">
        <v>1</v>
      </c>
      <c r="F11" s="15">
        <v>252.8</v>
      </c>
      <c r="G11" s="15" t="s">
        <v>3</v>
      </c>
      <c r="H11" s="5">
        <f t="shared" si="2"/>
        <v>252.8</v>
      </c>
      <c r="I11" s="5"/>
      <c r="J11" s="5">
        <f t="shared" si="4"/>
        <v>252.8</v>
      </c>
      <c r="K11" s="5"/>
      <c r="L11" s="5"/>
      <c r="M11" s="5"/>
      <c r="N11" s="5"/>
      <c r="O11" s="5"/>
      <c r="P11" s="5"/>
    </row>
    <row r="12" spans="1:16" s="3" customFormat="1" ht="15.75">
      <c r="A12" s="122"/>
      <c r="B12" s="119"/>
      <c r="C12" s="119"/>
      <c r="D12" s="18">
        <v>1</v>
      </c>
      <c r="E12" s="15">
        <v>12</v>
      </c>
      <c r="F12" s="15">
        <v>610.9</v>
      </c>
      <c r="G12" s="15" t="s">
        <v>3</v>
      </c>
      <c r="H12" s="5">
        <f t="shared" si="2"/>
        <v>610.9</v>
      </c>
      <c r="I12" s="5"/>
      <c r="J12" s="5">
        <f t="shared" si="4"/>
        <v>610.9</v>
      </c>
      <c r="K12" s="5"/>
      <c r="L12" s="5"/>
      <c r="M12" s="5"/>
      <c r="N12" s="5"/>
      <c r="O12" s="5"/>
      <c r="P12" s="5"/>
    </row>
    <row r="13" spans="1:16" s="3" customFormat="1" ht="15.75">
      <c r="A13" s="4">
        <v>4</v>
      </c>
      <c r="B13" s="14" t="s">
        <v>30</v>
      </c>
      <c r="C13" s="14" t="s">
        <v>27</v>
      </c>
      <c r="D13" s="18">
        <v>1</v>
      </c>
      <c r="E13" s="15">
        <v>29</v>
      </c>
      <c r="F13" s="15">
        <v>289.2</v>
      </c>
      <c r="G13" s="15" t="s">
        <v>3</v>
      </c>
      <c r="H13" s="5">
        <f t="shared" si="2"/>
        <v>289.2</v>
      </c>
      <c r="I13" s="5"/>
      <c r="J13" s="5">
        <f>IF($G13="CLN",$F13,0)</f>
        <v>289.2</v>
      </c>
      <c r="K13" s="5"/>
      <c r="L13" s="5"/>
      <c r="M13" s="5"/>
      <c r="N13" s="5"/>
      <c r="O13" s="5"/>
      <c r="P13" s="5"/>
    </row>
    <row r="14" spans="1:16" s="3" customFormat="1" ht="15.75">
      <c r="A14" s="4">
        <v>5</v>
      </c>
      <c r="B14" s="14" t="s">
        <v>31</v>
      </c>
      <c r="C14" s="14" t="s">
        <v>27</v>
      </c>
      <c r="D14" s="18">
        <v>2</v>
      </c>
      <c r="E14" s="15">
        <v>3</v>
      </c>
      <c r="F14" s="15">
        <v>0.8</v>
      </c>
      <c r="G14" s="15" t="s">
        <v>2</v>
      </c>
      <c r="H14" s="5">
        <f t="shared" si="2"/>
        <v>0.8</v>
      </c>
      <c r="I14" s="5">
        <f t="shared" si="3"/>
        <v>0.8</v>
      </c>
      <c r="J14" s="5">
        <f t="shared" si="4"/>
        <v>0</v>
      </c>
      <c r="K14" s="5"/>
      <c r="L14" s="5"/>
      <c r="M14" s="5"/>
      <c r="N14" s="5"/>
      <c r="O14" s="5"/>
      <c r="P14" s="5"/>
    </row>
    <row r="15" spans="1:16" s="3" customFormat="1" ht="15.75">
      <c r="A15" s="4">
        <v>6</v>
      </c>
      <c r="B15" s="14" t="s">
        <v>31</v>
      </c>
      <c r="C15" s="14" t="s">
        <v>27</v>
      </c>
      <c r="D15" s="18">
        <v>2</v>
      </c>
      <c r="E15" s="15">
        <v>4</v>
      </c>
      <c r="F15" s="15">
        <v>6.6</v>
      </c>
      <c r="G15" s="15" t="s">
        <v>2</v>
      </c>
      <c r="H15" s="5">
        <f t="shared" si="2"/>
        <v>6.6</v>
      </c>
      <c r="I15" s="5">
        <f t="shared" si="3"/>
        <v>6.6</v>
      </c>
      <c r="J15" s="5">
        <f t="shared" si="4"/>
        <v>0</v>
      </c>
      <c r="K15" s="5"/>
      <c r="L15" s="5"/>
      <c r="M15" s="5"/>
      <c r="N15" s="5"/>
      <c r="O15" s="5"/>
      <c r="P15" s="5"/>
    </row>
    <row r="16" spans="1:16" s="3" customFormat="1" ht="15.75">
      <c r="A16" s="4">
        <v>7</v>
      </c>
      <c r="B16" s="14" t="s">
        <v>31</v>
      </c>
      <c r="C16" s="14" t="s">
        <v>27</v>
      </c>
      <c r="D16" s="18">
        <v>2</v>
      </c>
      <c r="E16" s="15">
        <v>6</v>
      </c>
      <c r="F16" s="15">
        <v>170.3</v>
      </c>
      <c r="G16" s="15" t="s">
        <v>2</v>
      </c>
      <c r="H16" s="5">
        <f t="shared" si="2"/>
        <v>170.3</v>
      </c>
      <c r="I16" s="5">
        <f t="shared" si="3"/>
        <v>170.3</v>
      </c>
      <c r="J16" s="5">
        <f t="shared" si="4"/>
        <v>0</v>
      </c>
      <c r="K16" s="5"/>
      <c r="L16" s="5"/>
      <c r="M16" s="5"/>
      <c r="N16" s="5"/>
      <c r="O16" s="5"/>
      <c r="P16" s="5"/>
    </row>
    <row r="17" spans="1:16" s="3" customFormat="1" ht="15.75">
      <c r="A17" s="4">
        <v>8</v>
      </c>
      <c r="B17" s="14" t="s">
        <v>21</v>
      </c>
      <c r="C17" s="20" t="s">
        <v>27</v>
      </c>
      <c r="D17" s="16">
        <v>3</v>
      </c>
      <c r="E17" s="19">
        <v>26</v>
      </c>
      <c r="F17" s="19">
        <v>300.39999999999998</v>
      </c>
      <c r="G17" s="15" t="s">
        <v>5</v>
      </c>
      <c r="H17" s="5">
        <f t="shared" si="2"/>
        <v>300.39999999999998</v>
      </c>
      <c r="I17" s="5"/>
      <c r="J17" s="5">
        <f t="shared" si="4"/>
        <v>0</v>
      </c>
      <c r="K17" s="5">
        <f t="shared" si="1"/>
        <v>300.39999999999998</v>
      </c>
      <c r="L17" s="5"/>
      <c r="M17" s="5"/>
      <c r="N17" s="5"/>
      <c r="O17" s="5"/>
      <c r="P17" s="5"/>
    </row>
    <row r="18" spans="1:16" s="3" customFormat="1" ht="15.75">
      <c r="A18" s="120">
        <v>9</v>
      </c>
      <c r="B18" s="117" t="s">
        <v>32</v>
      </c>
      <c r="C18" s="117" t="s">
        <v>27</v>
      </c>
      <c r="D18" s="18">
        <v>1</v>
      </c>
      <c r="E18" s="15">
        <v>14</v>
      </c>
      <c r="F18" s="15">
        <v>31.4</v>
      </c>
      <c r="G18" s="15" t="s">
        <v>3</v>
      </c>
      <c r="H18" s="5">
        <f t="shared" si="2"/>
        <v>31.4</v>
      </c>
      <c r="I18" s="5"/>
      <c r="J18" s="5">
        <f t="shared" si="4"/>
        <v>31.4</v>
      </c>
      <c r="K18" s="5"/>
      <c r="L18" s="5"/>
      <c r="M18" s="5"/>
      <c r="N18" s="5"/>
      <c r="O18" s="5"/>
      <c r="P18" s="5"/>
    </row>
    <row r="19" spans="1:16" s="3" customFormat="1" ht="15.75">
      <c r="A19" s="121"/>
      <c r="B19" s="118"/>
      <c r="C19" s="118"/>
      <c r="D19" s="18">
        <v>1</v>
      </c>
      <c r="E19" s="15">
        <v>15</v>
      </c>
      <c r="F19" s="15">
        <v>37.200000000000003</v>
      </c>
      <c r="G19" s="15" t="s">
        <v>3</v>
      </c>
      <c r="H19" s="5">
        <f t="shared" si="2"/>
        <v>37.200000000000003</v>
      </c>
      <c r="I19" s="5"/>
      <c r="J19" s="5">
        <f t="shared" si="4"/>
        <v>37.200000000000003</v>
      </c>
      <c r="K19" s="5"/>
      <c r="L19" s="5"/>
      <c r="M19" s="5"/>
      <c r="N19" s="5"/>
      <c r="O19" s="5"/>
      <c r="P19" s="5"/>
    </row>
    <row r="20" spans="1:16" s="3" customFormat="1" ht="15.75">
      <c r="A20" s="121"/>
      <c r="B20" s="118"/>
      <c r="C20" s="118"/>
      <c r="D20" s="18">
        <v>1</v>
      </c>
      <c r="E20" s="15">
        <v>16</v>
      </c>
      <c r="F20" s="15">
        <v>301.3</v>
      </c>
      <c r="G20" s="15" t="s">
        <v>3</v>
      </c>
      <c r="H20" s="5">
        <f t="shared" si="2"/>
        <v>301.3</v>
      </c>
      <c r="I20" s="5"/>
      <c r="J20" s="5">
        <f t="shared" si="4"/>
        <v>301.3</v>
      </c>
      <c r="K20" s="5"/>
      <c r="L20" s="5"/>
      <c r="M20" s="5"/>
      <c r="N20" s="5"/>
      <c r="O20" s="5"/>
      <c r="P20" s="5"/>
    </row>
    <row r="21" spans="1:16" s="3" customFormat="1" ht="15.75">
      <c r="A21" s="122"/>
      <c r="B21" s="119"/>
      <c r="C21" s="119"/>
      <c r="D21" s="18">
        <v>1</v>
      </c>
      <c r="E21" s="15">
        <v>17</v>
      </c>
      <c r="F21" s="15">
        <v>442.8</v>
      </c>
      <c r="G21" s="15" t="s">
        <v>3</v>
      </c>
      <c r="H21" s="5">
        <f t="shared" si="2"/>
        <v>442.8</v>
      </c>
      <c r="I21" s="5"/>
      <c r="J21" s="5">
        <f t="shared" si="4"/>
        <v>442.8</v>
      </c>
      <c r="K21" s="5"/>
      <c r="L21" s="5"/>
      <c r="M21" s="5"/>
      <c r="N21" s="5"/>
      <c r="O21" s="5"/>
      <c r="P21" s="5"/>
    </row>
    <row r="22" spans="1:16" s="3" customFormat="1" ht="15.75">
      <c r="A22" s="120">
        <v>10</v>
      </c>
      <c r="B22" s="117" t="s">
        <v>21</v>
      </c>
      <c r="C22" s="117" t="s">
        <v>27</v>
      </c>
      <c r="D22" s="18">
        <v>1</v>
      </c>
      <c r="E22" s="15">
        <v>3</v>
      </c>
      <c r="F22" s="15">
        <v>66.400000000000006</v>
      </c>
      <c r="G22" s="15" t="s">
        <v>3</v>
      </c>
      <c r="H22" s="5">
        <f t="shared" si="2"/>
        <v>66.400000000000006</v>
      </c>
      <c r="I22" s="5"/>
      <c r="J22" s="5">
        <f t="shared" si="4"/>
        <v>66.400000000000006</v>
      </c>
      <c r="K22" s="5"/>
      <c r="L22" s="5"/>
      <c r="M22" s="5"/>
      <c r="N22" s="5"/>
      <c r="O22" s="5"/>
      <c r="P22" s="5"/>
    </row>
    <row r="23" spans="1:16" s="3" customFormat="1" ht="15.75">
      <c r="A23" s="121"/>
      <c r="B23" s="118"/>
      <c r="C23" s="118"/>
      <c r="D23" s="18">
        <v>1</v>
      </c>
      <c r="E23" s="15">
        <v>5</v>
      </c>
      <c r="F23" s="15">
        <v>49.1</v>
      </c>
      <c r="G23" s="15" t="s">
        <v>3</v>
      </c>
      <c r="H23" s="5">
        <f t="shared" si="2"/>
        <v>49.1</v>
      </c>
      <c r="I23" s="5"/>
      <c r="J23" s="5">
        <f t="shared" si="4"/>
        <v>49.1</v>
      </c>
      <c r="K23" s="5"/>
      <c r="L23" s="5"/>
      <c r="M23" s="5"/>
      <c r="N23" s="5"/>
      <c r="O23" s="5"/>
      <c r="P23" s="5"/>
    </row>
    <row r="24" spans="1:16" s="3" customFormat="1" ht="15.75">
      <c r="A24" s="122"/>
      <c r="B24" s="119"/>
      <c r="C24" s="119"/>
      <c r="D24" s="18">
        <v>1</v>
      </c>
      <c r="E24" s="15">
        <v>8</v>
      </c>
      <c r="F24" s="15">
        <v>65.400000000000006</v>
      </c>
      <c r="G24" s="15" t="s">
        <v>3</v>
      </c>
      <c r="H24" s="5">
        <f t="shared" si="2"/>
        <v>65.400000000000006</v>
      </c>
      <c r="I24" s="5"/>
      <c r="J24" s="5">
        <f t="shared" si="4"/>
        <v>65.400000000000006</v>
      </c>
      <c r="K24" s="5"/>
      <c r="L24" s="5"/>
      <c r="M24" s="5"/>
      <c r="N24" s="5"/>
      <c r="O24" s="5"/>
      <c r="P24" s="5"/>
    </row>
    <row r="25" spans="1:16" s="3" customFormat="1" ht="15.75">
      <c r="A25" s="120">
        <v>11</v>
      </c>
      <c r="B25" s="117" t="s">
        <v>33</v>
      </c>
      <c r="C25" s="117" t="s">
        <v>27</v>
      </c>
      <c r="D25" s="18">
        <v>1</v>
      </c>
      <c r="E25" s="15">
        <v>7</v>
      </c>
      <c r="F25" s="15">
        <v>131.19999999999999</v>
      </c>
      <c r="G25" s="15" t="s">
        <v>3</v>
      </c>
      <c r="H25" s="5">
        <f t="shared" si="2"/>
        <v>131.19999999999999</v>
      </c>
      <c r="I25" s="5"/>
      <c r="J25" s="5">
        <f t="shared" si="4"/>
        <v>131.19999999999999</v>
      </c>
      <c r="K25" s="5"/>
      <c r="L25" s="5"/>
      <c r="M25" s="5"/>
      <c r="N25" s="5"/>
      <c r="O25" s="5"/>
      <c r="P25" s="5"/>
    </row>
    <row r="26" spans="1:16" s="3" customFormat="1" ht="15.75">
      <c r="A26" s="121"/>
      <c r="B26" s="118"/>
      <c r="C26" s="118"/>
      <c r="D26" s="18">
        <v>1</v>
      </c>
      <c r="E26" s="15">
        <v>10</v>
      </c>
      <c r="F26" s="15">
        <v>127.9</v>
      </c>
      <c r="G26" s="15" t="s">
        <v>3</v>
      </c>
      <c r="H26" s="5">
        <f t="shared" si="2"/>
        <v>127.9</v>
      </c>
      <c r="I26" s="5"/>
      <c r="J26" s="5">
        <f t="shared" si="4"/>
        <v>127.9</v>
      </c>
      <c r="K26" s="5"/>
      <c r="L26" s="5"/>
      <c r="M26" s="5"/>
      <c r="N26" s="5"/>
      <c r="O26" s="5"/>
      <c r="P26" s="5"/>
    </row>
    <row r="27" spans="1:16" s="3" customFormat="1" ht="15.75">
      <c r="A27" s="122"/>
      <c r="B27" s="119"/>
      <c r="C27" s="119"/>
      <c r="D27" s="18">
        <v>1</v>
      </c>
      <c r="E27" s="15">
        <v>18</v>
      </c>
      <c r="F27" s="15">
        <v>144.4</v>
      </c>
      <c r="G27" s="15" t="s">
        <v>3</v>
      </c>
      <c r="H27" s="5">
        <f t="shared" si="2"/>
        <v>144.4</v>
      </c>
      <c r="I27" s="5"/>
      <c r="J27" s="5">
        <f t="shared" si="4"/>
        <v>144.4</v>
      </c>
      <c r="K27" s="5"/>
      <c r="L27" s="5"/>
      <c r="M27" s="5"/>
      <c r="N27" s="5"/>
      <c r="O27" s="5"/>
      <c r="P27" s="5"/>
    </row>
    <row r="28" spans="1:16" s="3" customFormat="1" ht="15.75">
      <c r="A28" s="120">
        <v>12</v>
      </c>
      <c r="B28" s="117" t="s">
        <v>34</v>
      </c>
      <c r="C28" s="27" t="s">
        <v>27</v>
      </c>
      <c r="D28" s="18">
        <v>2</v>
      </c>
      <c r="E28" s="15">
        <v>12</v>
      </c>
      <c r="F28" s="15">
        <v>332.8</v>
      </c>
      <c r="G28" s="15" t="s">
        <v>5</v>
      </c>
      <c r="H28" s="5">
        <f t="shared" si="2"/>
        <v>332.8</v>
      </c>
      <c r="I28" s="5"/>
      <c r="J28" s="5"/>
      <c r="K28" s="5">
        <f t="shared" si="1"/>
        <v>332.8</v>
      </c>
      <c r="L28" s="5"/>
      <c r="M28" s="5"/>
      <c r="N28" s="5"/>
      <c r="O28" s="5"/>
      <c r="P28" s="5"/>
    </row>
    <row r="29" spans="1:16" s="3" customFormat="1" ht="15.75">
      <c r="A29" s="122"/>
      <c r="B29" s="119"/>
      <c r="C29" s="28"/>
      <c r="D29" s="18">
        <v>2</v>
      </c>
      <c r="E29" s="15">
        <v>14</v>
      </c>
      <c r="F29" s="15">
        <v>529.9</v>
      </c>
      <c r="G29" s="15" t="s">
        <v>5</v>
      </c>
      <c r="H29" s="5">
        <f t="shared" si="2"/>
        <v>529.9</v>
      </c>
      <c r="I29" s="5"/>
      <c r="J29" s="5"/>
      <c r="K29" s="5">
        <f t="shared" si="1"/>
        <v>529.9</v>
      </c>
      <c r="L29" s="5"/>
      <c r="M29" s="5"/>
      <c r="N29" s="5"/>
      <c r="O29" s="5"/>
      <c r="P29" s="5"/>
    </row>
    <row r="30" spans="1:16" s="3" customFormat="1" ht="15.75">
      <c r="A30" s="120">
        <v>13</v>
      </c>
      <c r="B30" s="117" t="s">
        <v>35</v>
      </c>
      <c r="C30" s="117" t="s">
        <v>27</v>
      </c>
      <c r="D30" s="18">
        <v>1</v>
      </c>
      <c r="E30" s="15">
        <v>2</v>
      </c>
      <c r="F30" s="15">
        <v>6.3</v>
      </c>
      <c r="G30" s="15" t="s">
        <v>3</v>
      </c>
      <c r="H30" s="5">
        <f t="shared" si="2"/>
        <v>6.3</v>
      </c>
      <c r="I30" s="5"/>
      <c r="J30" s="5">
        <f t="shared" si="4"/>
        <v>6.3</v>
      </c>
      <c r="K30" s="5"/>
      <c r="L30" s="5"/>
      <c r="M30" s="5"/>
      <c r="N30" s="5"/>
      <c r="O30" s="5"/>
      <c r="P30" s="5"/>
    </row>
    <row r="31" spans="1:16" s="3" customFormat="1" ht="15.75">
      <c r="A31" s="121"/>
      <c r="B31" s="118"/>
      <c r="C31" s="118"/>
      <c r="D31" s="18">
        <v>1</v>
      </c>
      <c r="E31" s="15">
        <v>4</v>
      </c>
      <c r="F31" s="15">
        <v>38.299999999999997</v>
      </c>
      <c r="G31" s="15" t="s">
        <v>3</v>
      </c>
      <c r="H31" s="5">
        <f t="shared" si="2"/>
        <v>38.299999999999997</v>
      </c>
      <c r="I31" s="5"/>
      <c r="J31" s="5">
        <f t="shared" si="4"/>
        <v>38.299999999999997</v>
      </c>
      <c r="K31" s="5"/>
      <c r="L31" s="5"/>
      <c r="M31" s="5"/>
      <c r="N31" s="5"/>
      <c r="O31" s="5"/>
      <c r="P31" s="5"/>
    </row>
    <row r="32" spans="1:16" s="3" customFormat="1" ht="15.75">
      <c r="A32" s="121"/>
      <c r="B32" s="118"/>
      <c r="C32" s="118"/>
      <c r="D32" s="18">
        <v>1</v>
      </c>
      <c r="E32" s="15">
        <v>21</v>
      </c>
      <c r="F32" s="15">
        <v>19.899999999999999</v>
      </c>
      <c r="G32" s="15" t="s">
        <v>3</v>
      </c>
      <c r="H32" s="5">
        <f t="shared" si="2"/>
        <v>19.899999999999999</v>
      </c>
      <c r="I32" s="5"/>
      <c r="J32" s="5">
        <f t="shared" si="4"/>
        <v>19.899999999999999</v>
      </c>
      <c r="K32" s="5"/>
      <c r="L32" s="5"/>
      <c r="M32" s="5"/>
      <c r="N32" s="5"/>
      <c r="O32" s="5"/>
      <c r="P32" s="5"/>
    </row>
    <row r="33" spans="1:16" s="3" customFormat="1" ht="15.75">
      <c r="A33" s="121"/>
      <c r="B33" s="118"/>
      <c r="C33" s="118"/>
      <c r="D33" s="18">
        <v>1</v>
      </c>
      <c r="E33" s="15">
        <v>24</v>
      </c>
      <c r="F33" s="15">
        <v>136.1</v>
      </c>
      <c r="G33" s="15" t="s">
        <v>3</v>
      </c>
      <c r="H33" s="5">
        <f t="shared" si="2"/>
        <v>136.1</v>
      </c>
      <c r="I33" s="5"/>
      <c r="J33" s="5">
        <f t="shared" si="4"/>
        <v>136.1</v>
      </c>
      <c r="K33" s="5"/>
      <c r="L33" s="5"/>
      <c r="M33" s="5"/>
      <c r="N33" s="5"/>
      <c r="O33" s="5"/>
      <c r="P33" s="5"/>
    </row>
    <row r="34" spans="1:16" s="3" customFormat="1" ht="15.75">
      <c r="A34" s="121"/>
      <c r="B34" s="118"/>
      <c r="C34" s="118"/>
      <c r="D34" s="18">
        <v>1</v>
      </c>
      <c r="E34" s="15">
        <v>28</v>
      </c>
      <c r="F34" s="15">
        <v>500.6</v>
      </c>
      <c r="G34" s="15" t="s">
        <v>3</v>
      </c>
      <c r="H34" s="5">
        <f t="shared" si="2"/>
        <v>500.6</v>
      </c>
      <c r="I34" s="5"/>
      <c r="J34" s="5">
        <f t="shared" si="4"/>
        <v>500.6</v>
      </c>
      <c r="K34" s="5"/>
      <c r="L34" s="5"/>
      <c r="M34" s="5"/>
      <c r="N34" s="5"/>
      <c r="O34" s="5"/>
      <c r="P34" s="5"/>
    </row>
    <row r="35" spans="1:16" s="3" customFormat="1" ht="15.75">
      <c r="A35" s="122"/>
      <c r="B35" s="119"/>
      <c r="C35" s="119"/>
      <c r="D35" s="18">
        <v>1</v>
      </c>
      <c r="E35" s="15">
        <v>33</v>
      </c>
      <c r="F35" s="15">
        <v>104.2</v>
      </c>
      <c r="G35" s="15" t="s">
        <v>3</v>
      </c>
      <c r="H35" s="5">
        <f t="shared" si="2"/>
        <v>104.2</v>
      </c>
      <c r="I35" s="5"/>
      <c r="J35" s="5">
        <f t="shared" si="4"/>
        <v>104.2</v>
      </c>
      <c r="K35" s="5"/>
      <c r="L35" s="5"/>
      <c r="M35" s="5"/>
      <c r="N35" s="5"/>
      <c r="O35" s="5"/>
      <c r="P35" s="5"/>
    </row>
    <row r="36" spans="1:16" s="3" customFormat="1" ht="15.75">
      <c r="A36" s="120">
        <v>14</v>
      </c>
      <c r="B36" s="117" t="s">
        <v>48</v>
      </c>
      <c r="C36" s="117" t="s">
        <v>27</v>
      </c>
      <c r="D36" s="18">
        <v>2</v>
      </c>
      <c r="E36" s="15">
        <v>16</v>
      </c>
      <c r="F36" s="15">
        <v>305.2</v>
      </c>
      <c r="G36" s="15" t="s">
        <v>5</v>
      </c>
      <c r="H36" s="5">
        <f t="shared" si="2"/>
        <v>305.2</v>
      </c>
      <c r="I36" s="5"/>
      <c r="J36" s="5"/>
      <c r="K36" s="5">
        <f t="shared" si="1"/>
        <v>305.2</v>
      </c>
      <c r="L36" s="5"/>
      <c r="M36" s="5"/>
      <c r="N36" s="5"/>
      <c r="O36" s="5"/>
      <c r="P36" s="5"/>
    </row>
    <row r="37" spans="1:16" s="3" customFormat="1" ht="15.75">
      <c r="A37" s="121"/>
      <c r="B37" s="118"/>
      <c r="C37" s="118"/>
      <c r="D37" s="18">
        <v>2</v>
      </c>
      <c r="E37" s="15">
        <v>17</v>
      </c>
      <c r="F37" s="15">
        <v>67.8</v>
      </c>
      <c r="G37" s="15" t="s">
        <v>5</v>
      </c>
      <c r="H37" s="5">
        <f t="shared" si="2"/>
        <v>67.8</v>
      </c>
      <c r="I37" s="5"/>
      <c r="J37" s="5"/>
      <c r="K37" s="5">
        <f t="shared" si="1"/>
        <v>67.8</v>
      </c>
      <c r="L37" s="5"/>
      <c r="M37" s="5"/>
      <c r="N37" s="5"/>
      <c r="O37" s="5"/>
      <c r="P37" s="5"/>
    </row>
    <row r="38" spans="1:16" s="3" customFormat="1" ht="15.75">
      <c r="A38" s="121"/>
      <c r="B38" s="118"/>
      <c r="C38" s="118"/>
      <c r="D38" s="18">
        <v>2</v>
      </c>
      <c r="E38" s="15">
        <v>18</v>
      </c>
      <c r="F38" s="15">
        <v>894.7</v>
      </c>
      <c r="G38" s="15" t="s">
        <v>5</v>
      </c>
      <c r="H38" s="5">
        <f t="shared" si="2"/>
        <v>894.7</v>
      </c>
      <c r="I38" s="5"/>
      <c r="J38" s="5"/>
      <c r="K38" s="5">
        <f t="shared" si="1"/>
        <v>894.7</v>
      </c>
      <c r="L38" s="5"/>
      <c r="M38" s="5"/>
      <c r="N38" s="5"/>
      <c r="O38" s="5"/>
      <c r="P38" s="5"/>
    </row>
    <row r="39" spans="1:16" s="3" customFormat="1" ht="15.75">
      <c r="A39" s="122"/>
      <c r="B39" s="119"/>
      <c r="C39" s="119"/>
      <c r="D39" s="18">
        <v>2</v>
      </c>
      <c r="E39" s="15">
        <v>19</v>
      </c>
      <c r="F39" s="15">
        <v>387.6</v>
      </c>
      <c r="G39" s="15" t="s">
        <v>5</v>
      </c>
      <c r="H39" s="5">
        <f t="shared" si="2"/>
        <v>387.6</v>
      </c>
      <c r="I39" s="5"/>
      <c r="J39" s="5"/>
      <c r="K39" s="5">
        <f t="shared" si="1"/>
        <v>387.6</v>
      </c>
      <c r="L39" s="5"/>
      <c r="M39" s="5"/>
      <c r="N39" s="5"/>
      <c r="O39" s="5"/>
      <c r="P39" s="5"/>
    </row>
    <row r="40" spans="1:16" s="3" customFormat="1" ht="15.75">
      <c r="A40" s="120">
        <v>15</v>
      </c>
      <c r="B40" s="117" t="s">
        <v>36</v>
      </c>
      <c r="C40" s="117" t="s">
        <v>27</v>
      </c>
      <c r="D40" s="18">
        <v>1</v>
      </c>
      <c r="E40" s="15">
        <v>47</v>
      </c>
      <c r="F40" s="15">
        <v>180.3</v>
      </c>
      <c r="G40" s="15" t="s">
        <v>5</v>
      </c>
      <c r="H40" s="5">
        <f t="shared" si="2"/>
        <v>180.3</v>
      </c>
      <c r="I40" s="5"/>
      <c r="J40" s="5"/>
      <c r="K40" s="5">
        <f t="shared" si="1"/>
        <v>180.3</v>
      </c>
      <c r="L40" s="5"/>
      <c r="M40" s="5"/>
      <c r="N40" s="5"/>
      <c r="O40" s="5"/>
      <c r="P40" s="5"/>
    </row>
    <row r="41" spans="1:16" s="3" customFormat="1" ht="15.75">
      <c r="A41" s="121"/>
      <c r="B41" s="118"/>
      <c r="C41" s="118"/>
      <c r="D41" s="18">
        <v>2</v>
      </c>
      <c r="E41" s="15">
        <v>2</v>
      </c>
      <c r="F41" s="15">
        <v>619.5</v>
      </c>
      <c r="G41" s="15" t="s">
        <v>5</v>
      </c>
      <c r="H41" s="5">
        <f t="shared" si="2"/>
        <v>619.5</v>
      </c>
      <c r="I41" s="5"/>
      <c r="J41" s="5"/>
      <c r="K41" s="5">
        <f t="shared" si="1"/>
        <v>619.5</v>
      </c>
      <c r="L41" s="5"/>
      <c r="M41" s="5"/>
      <c r="N41" s="5"/>
      <c r="O41" s="5"/>
      <c r="P41" s="5"/>
    </row>
    <row r="42" spans="1:16" s="3" customFormat="1" ht="15.75">
      <c r="A42" s="122"/>
      <c r="B42" s="119"/>
      <c r="C42" s="119"/>
      <c r="D42" s="18">
        <v>2</v>
      </c>
      <c r="E42" s="15">
        <v>28</v>
      </c>
      <c r="F42" s="15">
        <v>88.7</v>
      </c>
      <c r="G42" s="15" t="s">
        <v>3</v>
      </c>
      <c r="H42" s="5">
        <f t="shared" si="2"/>
        <v>88.7</v>
      </c>
      <c r="I42" s="5"/>
      <c r="J42" s="5">
        <f t="shared" si="4"/>
        <v>88.7</v>
      </c>
      <c r="K42" s="5"/>
      <c r="L42" s="5"/>
      <c r="M42" s="5"/>
      <c r="N42" s="5"/>
      <c r="O42" s="5"/>
      <c r="P42" s="5"/>
    </row>
    <row r="43" spans="1:16" s="3" customFormat="1" ht="15.75">
      <c r="A43" s="120">
        <v>16</v>
      </c>
      <c r="B43" s="117" t="s">
        <v>37</v>
      </c>
      <c r="C43" s="117" t="s">
        <v>27</v>
      </c>
      <c r="D43" s="18">
        <v>1</v>
      </c>
      <c r="E43" s="15">
        <v>41</v>
      </c>
      <c r="F43" s="15">
        <v>377.3</v>
      </c>
      <c r="G43" s="15" t="s">
        <v>3</v>
      </c>
      <c r="H43" s="5">
        <f t="shared" si="2"/>
        <v>377.3</v>
      </c>
      <c r="I43" s="5"/>
      <c r="J43" s="5">
        <f t="shared" si="4"/>
        <v>377.3</v>
      </c>
      <c r="K43" s="5"/>
      <c r="L43" s="5"/>
      <c r="M43" s="5"/>
      <c r="N43" s="5"/>
      <c r="O43" s="5"/>
      <c r="P43" s="5"/>
    </row>
    <row r="44" spans="1:16" s="3" customFormat="1" ht="15.75">
      <c r="A44" s="121"/>
      <c r="B44" s="118"/>
      <c r="C44" s="118"/>
      <c r="D44" s="18">
        <v>1</v>
      </c>
      <c r="E44" s="15">
        <v>44</v>
      </c>
      <c r="F44" s="15">
        <v>489.5</v>
      </c>
      <c r="G44" s="15" t="s">
        <v>3</v>
      </c>
      <c r="H44" s="5">
        <f t="shared" si="2"/>
        <v>489.5</v>
      </c>
      <c r="I44" s="5"/>
      <c r="J44" s="5">
        <f t="shared" si="4"/>
        <v>489.5</v>
      </c>
      <c r="K44" s="5"/>
      <c r="L44" s="5"/>
      <c r="M44" s="5"/>
      <c r="N44" s="5"/>
      <c r="O44" s="5"/>
      <c r="P44" s="5"/>
    </row>
    <row r="45" spans="1:16" s="3" customFormat="1" ht="15.75">
      <c r="A45" s="121"/>
      <c r="B45" s="118"/>
      <c r="C45" s="118"/>
      <c r="D45" s="18">
        <v>1</v>
      </c>
      <c r="E45" s="15">
        <v>45</v>
      </c>
      <c r="F45" s="15">
        <v>586.5</v>
      </c>
      <c r="G45" s="15" t="s">
        <v>3</v>
      </c>
      <c r="H45" s="5">
        <f t="shared" si="2"/>
        <v>586.5</v>
      </c>
      <c r="I45" s="5"/>
      <c r="J45" s="5">
        <f t="shared" si="4"/>
        <v>586.5</v>
      </c>
      <c r="K45" s="5"/>
      <c r="L45" s="5"/>
      <c r="M45" s="5"/>
      <c r="N45" s="5"/>
      <c r="O45" s="5"/>
      <c r="P45" s="5"/>
    </row>
    <row r="46" spans="1:16" s="3" customFormat="1" ht="15.75">
      <c r="A46" s="121"/>
      <c r="B46" s="118"/>
      <c r="C46" s="118"/>
      <c r="D46" s="18">
        <v>1</v>
      </c>
      <c r="E46" s="15">
        <v>46</v>
      </c>
      <c r="F46" s="15">
        <v>865.2</v>
      </c>
      <c r="G46" s="15" t="s">
        <v>3</v>
      </c>
      <c r="H46" s="5">
        <f t="shared" si="2"/>
        <v>865.2</v>
      </c>
      <c r="I46" s="5"/>
      <c r="J46" s="5">
        <f t="shared" si="4"/>
        <v>865.2</v>
      </c>
      <c r="K46" s="5"/>
      <c r="L46" s="5"/>
      <c r="M46" s="5"/>
      <c r="N46" s="5"/>
      <c r="O46" s="5"/>
      <c r="P46" s="5"/>
    </row>
    <row r="47" spans="1:16" s="3" customFormat="1" ht="15.75">
      <c r="A47" s="122"/>
      <c r="B47" s="119"/>
      <c r="C47" s="119"/>
      <c r="D47" s="18">
        <v>2</v>
      </c>
      <c r="E47" s="15">
        <v>5</v>
      </c>
      <c r="F47" s="15">
        <v>390.2</v>
      </c>
      <c r="G47" s="15" t="s">
        <v>5</v>
      </c>
      <c r="H47" s="5">
        <f t="shared" si="2"/>
        <v>390.2</v>
      </c>
      <c r="I47" s="5"/>
      <c r="J47" s="5"/>
      <c r="K47" s="5">
        <f t="shared" si="1"/>
        <v>390.2</v>
      </c>
      <c r="L47" s="5"/>
      <c r="M47" s="5"/>
      <c r="N47" s="5"/>
      <c r="O47" s="5"/>
      <c r="P47" s="5"/>
    </row>
    <row r="48" spans="1:16" s="3" customFormat="1" ht="15.75">
      <c r="A48" s="120">
        <v>17</v>
      </c>
      <c r="B48" s="117" t="s">
        <v>38</v>
      </c>
      <c r="C48" s="117" t="s">
        <v>27</v>
      </c>
      <c r="D48" s="18">
        <v>1</v>
      </c>
      <c r="E48" s="15">
        <v>25</v>
      </c>
      <c r="F48" s="15">
        <v>165.5</v>
      </c>
      <c r="G48" s="15" t="s">
        <v>3</v>
      </c>
      <c r="H48" s="5">
        <f t="shared" si="2"/>
        <v>165.5</v>
      </c>
      <c r="I48" s="5"/>
      <c r="J48" s="5">
        <f t="shared" si="4"/>
        <v>165.5</v>
      </c>
      <c r="K48" s="5"/>
      <c r="L48" s="5"/>
      <c r="M48" s="5"/>
      <c r="N48" s="5"/>
      <c r="O48" s="5"/>
      <c r="P48" s="5"/>
    </row>
    <row r="49" spans="1:16" s="3" customFormat="1" ht="15.75">
      <c r="A49" s="122"/>
      <c r="B49" s="119"/>
      <c r="C49" s="119"/>
      <c r="D49" s="18">
        <v>1</v>
      </c>
      <c r="E49" s="15">
        <v>31</v>
      </c>
      <c r="F49" s="15">
        <v>57.2</v>
      </c>
      <c r="G49" s="15" t="s">
        <v>3</v>
      </c>
      <c r="H49" s="5">
        <f t="shared" si="2"/>
        <v>57.2</v>
      </c>
      <c r="I49" s="5"/>
      <c r="J49" s="5">
        <f t="shared" si="4"/>
        <v>57.2</v>
      </c>
      <c r="K49" s="5"/>
      <c r="L49" s="5"/>
      <c r="M49" s="5"/>
      <c r="N49" s="5"/>
      <c r="O49" s="5"/>
      <c r="P49" s="5"/>
    </row>
    <row r="50" spans="1:16" s="3" customFormat="1" ht="15.75">
      <c r="A50" s="120">
        <v>18</v>
      </c>
      <c r="B50" s="117" t="s">
        <v>39</v>
      </c>
      <c r="C50" s="117" t="s">
        <v>27</v>
      </c>
      <c r="D50" s="18">
        <v>1</v>
      </c>
      <c r="E50" s="15">
        <v>19</v>
      </c>
      <c r="F50" s="15">
        <v>44.4</v>
      </c>
      <c r="G50" s="15" t="s">
        <v>3</v>
      </c>
      <c r="H50" s="5">
        <f t="shared" si="2"/>
        <v>44.4</v>
      </c>
      <c r="I50" s="5"/>
      <c r="J50" s="5">
        <f t="shared" si="4"/>
        <v>44.4</v>
      </c>
      <c r="K50" s="5"/>
      <c r="L50" s="5"/>
      <c r="M50" s="5"/>
      <c r="N50" s="5"/>
      <c r="O50" s="5"/>
      <c r="P50" s="5"/>
    </row>
    <row r="51" spans="1:16" s="3" customFormat="1" ht="15.75">
      <c r="A51" s="121"/>
      <c r="B51" s="118"/>
      <c r="C51" s="118"/>
      <c r="D51" s="18">
        <v>1</v>
      </c>
      <c r="E51" s="15">
        <v>20</v>
      </c>
      <c r="F51" s="15">
        <v>31.4</v>
      </c>
      <c r="G51" s="15" t="s">
        <v>3</v>
      </c>
      <c r="H51" s="5">
        <f t="shared" si="2"/>
        <v>31.4</v>
      </c>
      <c r="I51" s="5"/>
      <c r="J51" s="5">
        <f t="shared" si="4"/>
        <v>31.4</v>
      </c>
      <c r="K51" s="5"/>
      <c r="L51" s="5"/>
      <c r="M51" s="5"/>
      <c r="N51" s="5"/>
      <c r="O51" s="5"/>
      <c r="P51" s="5"/>
    </row>
    <row r="52" spans="1:16" s="3" customFormat="1" ht="15.75">
      <c r="A52" s="122"/>
      <c r="B52" s="119"/>
      <c r="C52" s="119"/>
      <c r="D52" s="18">
        <v>1</v>
      </c>
      <c r="E52" s="15">
        <v>22</v>
      </c>
      <c r="F52" s="15">
        <v>213.8</v>
      </c>
      <c r="G52" s="15" t="s">
        <v>3</v>
      </c>
      <c r="H52" s="5">
        <f t="shared" si="2"/>
        <v>213.8</v>
      </c>
      <c r="I52" s="5"/>
      <c r="J52" s="5">
        <f t="shared" si="4"/>
        <v>213.8</v>
      </c>
      <c r="K52" s="5"/>
      <c r="L52" s="5"/>
      <c r="M52" s="5"/>
      <c r="N52" s="5"/>
      <c r="O52" s="5"/>
      <c r="P52" s="5"/>
    </row>
    <row r="53" spans="1:16" s="3" customFormat="1" ht="15.75">
      <c r="A53" s="120">
        <v>19</v>
      </c>
      <c r="B53" s="117" t="s">
        <v>40</v>
      </c>
      <c r="C53" s="117" t="s">
        <v>27</v>
      </c>
      <c r="D53" s="18">
        <v>1</v>
      </c>
      <c r="E53" s="15">
        <v>48</v>
      </c>
      <c r="F53" s="15">
        <v>67.8</v>
      </c>
      <c r="G53" s="15" t="s">
        <v>5</v>
      </c>
      <c r="H53" s="5">
        <f t="shared" si="2"/>
        <v>67.8</v>
      </c>
      <c r="I53" s="5"/>
      <c r="J53" s="5"/>
      <c r="K53" s="5">
        <f t="shared" si="1"/>
        <v>67.8</v>
      </c>
      <c r="L53" s="5"/>
      <c r="M53" s="5"/>
      <c r="N53" s="5"/>
      <c r="O53" s="5"/>
      <c r="P53" s="5"/>
    </row>
    <row r="54" spans="1:16" s="3" customFormat="1" ht="15.75">
      <c r="A54" s="122"/>
      <c r="B54" s="119"/>
      <c r="C54" s="119"/>
      <c r="D54" s="18">
        <v>2</v>
      </c>
      <c r="E54" s="15">
        <v>1</v>
      </c>
      <c r="F54" s="15">
        <v>432.8</v>
      </c>
      <c r="G54" s="15" t="s">
        <v>5</v>
      </c>
      <c r="H54" s="5">
        <f t="shared" si="2"/>
        <v>432.8</v>
      </c>
      <c r="I54" s="5"/>
      <c r="J54" s="5"/>
      <c r="K54" s="5">
        <f t="shared" si="1"/>
        <v>432.8</v>
      </c>
      <c r="L54" s="5"/>
      <c r="M54" s="5"/>
      <c r="N54" s="5"/>
      <c r="O54" s="5"/>
      <c r="P54" s="5"/>
    </row>
    <row r="55" spans="1:16" s="3" customFormat="1" ht="15.75">
      <c r="A55" s="120">
        <v>20</v>
      </c>
      <c r="B55" s="117" t="s">
        <v>41</v>
      </c>
      <c r="C55" s="117" t="s">
        <v>27</v>
      </c>
      <c r="D55" s="18">
        <v>1</v>
      </c>
      <c r="E55" s="15">
        <v>23</v>
      </c>
      <c r="F55" s="15">
        <v>36.9</v>
      </c>
      <c r="G55" s="15" t="s">
        <v>3</v>
      </c>
      <c r="H55" s="5">
        <f t="shared" si="2"/>
        <v>36.9</v>
      </c>
      <c r="I55" s="5"/>
      <c r="J55" s="5">
        <f t="shared" si="4"/>
        <v>36.9</v>
      </c>
      <c r="K55" s="5"/>
      <c r="L55" s="5"/>
      <c r="M55" s="5"/>
      <c r="N55" s="5"/>
      <c r="O55" s="5"/>
      <c r="P55" s="5"/>
    </row>
    <row r="56" spans="1:16" s="3" customFormat="1" ht="15.75">
      <c r="A56" s="121"/>
      <c r="B56" s="118"/>
      <c r="C56" s="118"/>
      <c r="D56" s="18">
        <v>1</v>
      </c>
      <c r="E56" s="15">
        <v>27</v>
      </c>
      <c r="F56" s="15">
        <v>147.4</v>
      </c>
      <c r="G56" s="15" t="s">
        <v>3</v>
      </c>
      <c r="H56" s="5">
        <f t="shared" si="2"/>
        <v>147.4</v>
      </c>
      <c r="I56" s="5"/>
      <c r="J56" s="5">
        <f t="shared" si="4"/>
        <v>147.4</v>
      </c>
      <c r="K56" s="5"/>
      <c r="L56" s="5"/>
      <c r="M56" s="5"/>
      <c r="N56" s="5"/>
      <c r="O56" s="5"/>
      <c r="P56" s="5"/>
    </row>
    <row r="57" spans="1:16" s="3" customFormat="1" ht="15.75">
      <c r="A57" s="121"/>
      <c r="B57" s="118"/>
      <c r="C57" s="118"/>
      <c r="D57" s="18">
        <v>1</v>
      </c>
      <c r="E57" s="15">
        <v>30</v>
      </c>
      <c r="F57" s="15">
        <v>28.3</v>
      </c>
      <c r="G57" s="15" t="s">
        <v>3</v>
      </c>
      <c r="H57" s="5">
        <f t="shared" si="2"/>
        <v>28.3</v>
      </c>
      <c r="I57" s="5"/>
      <c r="J57" s="5">
        <f t="shared" si="4"/>
        <v>28.3</v>
      </c>
      <c r="K57" s="5"/>
      <c r="L57" s="5"/>
      <c r="M57" s="5"/>
      <c r="N57" s="5"/>
      <c r="O57" s="5"/>
      <c r="P57" s="5"/>
    </row>
    <row r="58" spans="1:16" s="3" customFormat="1" ht="15.75">
      <c r="A58" s="121"/>
      <c r="B58" s="118"/>
      <c r="C58" s="118"/>
      <c r="D58" s="18">
        <v>1</v>
      </c>
      <c r="E58" s="15">
        <v>36</v>
      </c>
      <c r="F58" s="15">
        <v>25.1</v>
      </c>
      <c r="G58" s="15" t="s">
        <v>2</v>
      </c>
      <c r="H58" s="5">
        <f t="shared" si="2"/>
        <v>25.1</v>
      </c>
      <c r="I58" s="5">
        <f t="shared" si="3"/>
        <v>25.1</v>
      </c>
      <c r="J58" s="5"/>
      <c r="K58" s="5"/>
      <c r="L58" s="5"/>
      <c r="M58" s="5"/>
      <c r="N58" s="5"/>
      <c r="O58" s="5"/>
      <c r="P58" s="5"/>
    </row>
    <row r="59" spans="1:16" s="3" customFormat="1" ht="15.75">
      <c r="A59" s="121"/>
      <c r="B59" s="118"/>
      <c r="C59" s="118"/>
      <c r="D59" s="18">
        <v>1</v>
      </c>
      <c r="E59" s="15">
        <v>37</v>
      </c>
      <c r="F59" s="15">
        <v>169.1</v>
      </c>
      <c r="G59" s="15" t="s">
        <v>3</v>
      </c>
      <c r="H59" s="5">
        <f t="shared" si="2"/>
        <v>169.1</v>
      </c>
      <c r="I59" s="5"/>
      <c r="J59" s="5">
        <f t="shared" si="4"/>
        <v>169.1</v>
      </c>
      <c r="K59" s="5"/>
      <c r="L59" s="5"/>
      <c r="M59" s="5"/>
      <c r="N59" s="5"/>
      <c r="O59" s="5"/>
      <c r="P59" s="5"/>
    </row>
    <row r="60" spans="1:16" s="3" customFormat="1" ht="15.75">
      <c r="A60" s="121"/>
      <c r="B60" s="118"/>
      <c r="C60" s="118"/>
      <c r="D60" s="18">
        <v>1</v>
      </c>
      <c r="E60" s="15">
        <v>38</v>
      </c>
      <c r="F60" s="15">
        <v>1.1000000000000001</v>
      </c>
      <c r="G60" s="15" t="s">
        <v>2</v>
      </c>
      <c r="H60" s="5">
        <f t="shared" si="2"/>
        <v>1.1000000000000001</v>
      </c>
      <c r="I60" s="5">
        <f t="shared" si="3"/>
        <v>1.1000000000000001</v>
      </c>
      <c r="J60" s="5"/>
      <c r="K60" s="5"/>
      <c r="L60" s="5"/>
      <c r="M60" s="5"/>
      <c r="N60" s="5"/>
      <c r="O60" s="5"/>
      <c r="P60" s="5"/>
    </row>
    <row r="61" spans="1:16" s="3" customFormat="1" ht="15.75">
      <c r="A61" s="121"/>
      <c r="B61" s="118"/>
      <c r="C61" s="118"/>
      <c r="D61" s="18">
        <v>1</v>
      </c>
      <c r="E61" s="15">
        <v>39</v>
      </c>
      <c r="F61" s="15">
        <v>744.4</v>
      </c>
      <c r="G61" s="15" t="s">
        <v>3</v>
      </c>
      <c r="H61" s="5">
        <f t="shared" si="2"/>
        <v>744.4</v>
      </c>
      <c r="I61" s="5"/>
      <c r="J61" s="5">
        <f t="shared" si="4"/>
        <v>744.4</v>
      </c>
      <c r="K61" s="5"/>
      <c r="L61" s="5"/>
      <c r="M61" s="5"/>
      <c r="N61" s="5"/>
      <c r="O61" s="5"/>
      <c r="P61" s="5"/>
    </row>
    <row r="62" spans="1:16" s="3" customFormat="1" ht="15.75">
      <c r="A62" s="121"/>
      <c r="B62" s="118"/>
      <c r="C62" s="118"/>
      <c r="D62" s="18">
        <v>1</v>
      </c>
      <c r="E62" s="15">
        <v>42</v>
      </c>
      <c r="F62" s="15">
        <v>91.7</v>
      </c>
      <c r="G62" s="15" t="s">
        <v>3</v>
      </c>
      <c r="H62" s="5">
        <f t="shared" si="2"/>
        <v>91.7</v>
      </c>
      <c r="I62" s="5"/>
      <c r="J62" s="5">
        <f t="shared" si="4"/>
        <v>91.7</v>
      </c>
      <c r="K62" s="5"/>
      <c r="L62" s="5"/>
      <c r="M62" s="5"/>
      <c r="N62" s="5"/>
      <c r="O62" s="5"/>
      <c r="P62" s="5"/>
    </row>
    <row r="63" spans="1:16" s="3" customFormat="1" ht="15.75">
      <c r="A63" s="122"/>
      <c r="B63" s="119"/>
      <c r="C63" s="119"/>
      <c r="D63" s="18">
        <v>1</v>
      </c>
      <c r="E63" s="15">
        <v>43</v>
      </c>
      <c r="F63" s="15">
        <v>121.2</v>
      </c>
      <c r="G63" s="15" t="s">
        <v>3</v>
      </c>
      <c r="H63" s="5">
        <f t="shared" si="2"/>
        <v>121.2</v>
      </c>
      <c r="I63" s="5"/>
      <c r="J63" s="5">
        <f t="shared" si="4"/>
        <v>121.2</v>
      </c>
      <c r="K63" s="5"/>
      <c r="L63" s="5"/>
      <c r="M63" s="5"/>
      <c r="N63" s="5"/>
      <c r="O63" s="5"/>
      <c r="P63" s="5"/>
    </row>
    <row r="64" spans="1:16" s="3" customFormat="1" ht="15.75">
      <c r="A64" s="120">
        <v>21</v>
      </c>
      <c r="B64" s="117" t="s">
        <v>49</v>
      </c>
      <c r="C64" s="117" t="s">
        <v>27</v>
      </c>
      <c r="D64" s="18">
        <v>1</v>
      </c>
      <c r="E64" s="15">
        <v>26</v>
      </c>
      <c r="F64" s="15">
        <v>375</v>
      </c>
      <c r="G64" s="15" t="s">
        <v>3</v>
      </c>
      <c r="H64" s="5">
        <f t="shared" si="2"/>
        <v>375</v>
      </c>
      <c r="I64" s="5"/>
      <c r="J64" s="5">
        <f t="shared" si="4"/>
        <v>375</v>
      </c>
      <c r="K64" s="5"/>
      <c r="L64" s="5"/>
      <c r="M64" s="5"/>
      <c r="N64" s="5"/>
      <c r="O64" s="5"/>
      <c r="P64" s="5"/>
    </row>
    <row r="65" spans="1:16" s="3" customFormat="1" ht="15.75">
      <c r="A65" s="121"/>
      <c r="B65" s="118"/>
      <c r="C65" s="118"/>
      <c r="D65" s="18">
        <v>1</v>
      </c>
      <c r="E65" s="15">
        <v>32</v>
      </c>
      <c r="F65" s="15">
        <v>4.5999999999999996</v>
      </c>
      <c r="G65" s="15" t="s">
        <v>2</v>
      </c>
      <c r="H65" s="5">
        <f t="shared" si="2"/>
        <v>4.5999999999999996</v>
      </c>
      <c r="I65" s="5">
        <f t="shared" si="3"/>
        <v>4.5999999999999996</v>
      </c>
      <c r="J65" s="5"/>
      <c r="K65" s="5"/>
      <c r="L65" s="5"/>
      <c r="M65" s="5"/>
      <c r="N65" s="5"/>
      <c r="O65" s="5"/>
      <c r="P65" s="5"/>
    </row>
    <row r="66" spans="1:16" s="3" customFormat="1" ht="15.75">
      <c r="A66" s="121"/>
      <c r="B66" s="118"/>
      <c r="C66" s="118"/>
      <c r="D66" s="18">
        <v>1</v>
      </c>
      <c r="E66" s="15">
        <v>35</v>
      </c>
      <c r="F66" s="15">
        <v>311.7</v>
      </c>
      <c r="G66" s="15" t="s">
        <v>2</v>
      </c>
      <c r="H66" s="5">
        <f t="shared" si="2"/>
        <v>311.7</v>
      </c>
      <c r="I66" s="5">
        <f t="shared" si="3"/>
        <v>311.7</v>
      </c>
      <c r="J66" s="5"/>
      <c r="K66" s="5"/>
      <c r="L66" s="5"/>
      <c r="M66" s="5"/>
      <c r="N66" s="5"/>
      <c r="O66" s="5"/>
      <c r="P66" s="5"/>
    </row>
    <row r="67" spans="1:16" s="3" customFormat="1" ht="15.75">
      <c r="A67" s="122"/>
      <c r="B67" s="119"/>
      <c r="C67" s="119"/>
      <c r="D67" s="18">
        <v>1</v>
      </c>
      <c r="E67" s="15">
        <v>40</v>
      </c>
      <c r="F67" s="15">
        <v>69.5</v>
      </c>
      <c r="G67" s="15" t="s">
        <v>2</v>
      </c>
      <c r="H67" s="5">
        <f t="shared" si="2"/>
        <v>69.5</v>
      </c>
      <c r="I67" s="5">
        <f t="shared" si="3"/>
        <v>69.5</v>
      </c>
      <c r="J67" s="5"/>
      <c r="K67" s="5"/>
      <c r="L67" s="5"/>
      <c r="M67" s="5"/>
      <c r="N67" s="5"/>
      <c r="O67" s="5"/>
      <c r="P67" s="5"/>
    </row>
    <row r="68" spans="1:16" s="2" customFormat="1" ht="18.75">
      <c r="A68" s="11"/>
      <c r="B68" s="123" t="s">
        <v>44</v>
      </c>
      <c r="C68" s="123"/>
      <c r="D68" s="11"/>
      <c r="E68" s="11"/>
      <c r="F68" s="12"/>
      <c r="G68" s="12"/>
      <c r="H68" s="5"/>
      <c r="I68" s="12"/>
      <c r="J68" s="12"/>
      <c r="K68" s="12"/>
      <c r="L68" s="5"/>
      <c r="M68" s="12"/>
      <c r="N68" s="12"/>
      <c r="O68" s="12"/>
      <c r="P68" s="12"/>
    </row>
    <row r="69" spans="1:16" s="3" customFormat="1" ht="15.75">
      <c r="A69" s="120">
        <v>1</v>
      </c>
      <c r="B69" s="124" t="s">
        <v>50</v>
      </c>
      <c r="C69" s="124" t="s">
        <v>27</v>
      </c>
      <c r="D69" s="16">
        <v>3</v>
      </c>
      <c r="E69" s="19">
        <v>1</v>
      </c>
      <c r="F69" s="19">
        <v>80.099999999999994</v>
      </c>
      <c r="G69" s="15" t="s">
        <v>20</v>
      </c>
      <c r="H69" s="5">
        <f t="shared" si="2"/>
        <v>80.099999999999994</v>
      </c>
      <c r="I69" s="5"/>
      <c r="J69" s="5"/>
      <c r="K69" s="5"/>
      <c r="L69" s="5">
        <f t="shared" ref="L69" si="5">IF($G69="RPH",$F69,0)</f>
        <v>80.099999999999994</v>
      </c>
      <c r="M69" s="5"/>
      <c r="N69" s="5"/>
      <c r="O69" s="5"/>
      <c r="P69" s="5"/>
    </row>
    <row r="70" spans="1:16" s="3" customFormat="1" ht="15.75">
      <c r="A70" s="121"/>
      <c r="B70" s="125"/>
      <c r="C70" s="125"/>
      <c r="D70" s="16">
        <v>3</v>
      </c>
      <c r="E70" s="19">
        <v>3</v>
      </c>
      <c r="F70" s="19">
        <v>840.7</v>
      </c>
      <c r="G70" s="15" t="s">
        <v>20</v>
      </c>
      <c r="H70" s="5">
        <f t="shared" ref="H70:H102" si="6">SUM(I70:L70)</f>
        <v>840.7</v>
      </c>
      <c r="I70" s="5"/>
      <c r="J70" s="5"/>
      <c r="K70" s="5"/>
      <c r="L70" s="5">
        <f t="shared" ref="L70:L102" si="7">IF($G70="RPH",$F70,0)</f>
        <v>840.7</v>
      </c>
      <c r="M70" s="5"/>
      <c r="N70" s="5"/>
      <c r="O70" s="5"/>
      <c r="P70" s="5"/>
    </row>
    <row r="71" spans="1:16" s="3" customFormat="1" ht="15.75">
      <c r="A71" s="121"/>
      <c r="B71" s="125"/>
      <c r="C71" s="125"/>
      <c r="D71" s="16">
        <v>3</v>
      </c>
      <c r="E71" s="19">
        <v>4</v>
      </c>
      <c r="F71" s="19">
        <v>580.29999999999995</v>
      </c>
      <c r="G71" s="15" t="s">
        <v>20</v>
      </c>
      <c r="H71" s="5">
        <f t="shared" si="6"/>
        <v>580.29999999999995</v>
      </c>
      <c r="I71" s="5"/>
      <c r="J71" s="5"/>
      <c r="K71" s="5"/>
      <c r="L71" s="5">
        <f t="shared" si="7"/>
        <v>580.29999999999995</v>
      </c>
      <c r="M71" s="5"/>
      <c r="N71" s="5"/>
      <c r="O71" s="5"/>
      <c r="P71" s="5"/>
    </row>
    <row r="72" spans="1:16" s="3" customFormat="1" ht="15.75">
      <c r="A72" s="121"/>
      <c r="B72" s="125"/>
      <c r="C72" s="125"/>
      <c r="D72" s="16">
        <v>3</v>
      </c>
      <c r="E72" s="19">
        <v>6</v>
      </c>
      <c r="F72" s="19">
        <v>147.69999999999999</v>
      </c>
      <c r="G72" s="15" t="s">
        <v>20</v>
      </c>
      <c r="H72" s="5">
        <f t="shared" si="6"/>
        <v>147.69999999999999</v>
      </c>
      <c r="I72" s="5"/>
      <c r="J72" s="5"/>
      <c r="K72" s="5"/>
      <c r="L72" s="5">
        <f t="shared" si="7"/>
        <v>147.69999999999999</v>
      </c>
      <c r="M72" s="5"/>
      <c r="N72" s="5"/>
      <c r="O72" s="5"/>
      <c r="P72" s="5"/>
    </row>
    <row r="73" spans="1:16" s="3" customFormat="1" ht="15.75">
      <c r="A73" s="121"/>
      <c r="B73" s="125"/>
      <c r="C73" s="125"/>
      <c r="D73" s="16">
        <v>3</v>
      </c>
      <c r="E73" s="19">
        <v>7</v>
      </c>
      <c r="F73" s="19">
        <v>203.8</v>
      </c>
      <c r="G73" s="15" t="s">
        <v>20</v>
      </c>
      <c r="H73" s="5">
        <f t="shared" si="6"/>
        <v>203.8</v>
      </c>
      <c r="I73" s="5"/>
      <c r="J73" s="5"/>
      <c r="K73" s="5"/>
      <c r="L73" s="5">
        <f t="shared" si="7"/>
        <v>203.8</v>
      </c>
      <c r="M73" s="5"/>
      <c r="N73" s="5"/>
      <c r="O73" s="5"/>
      <c r="P73" s="5"/>
    </row>
    <row r="74" spans="1:16" s="3" customFormat="1" ht="15.75">
      <c r="A74" s="121"/>
      <c r="B74" s="125"/>
      <c r="C74" s="125"/>
      <c r="D74" s="16">
        <v>3</v>
      </c>
      <c r="E74" s="19">
        <v>8</v>
      </c>
      <c r="F74" s="19">
        <v>97.4</v>
      </c>
      <c r="G74" s="15" t="s">
        <v>20</v>
      </c>
      <c r="H74" s="5">
        <f t="shared" si="6"/>
        <v>97.4</v>
      </c>
      <c r="I74" s="5"/>
      <c r="J74" s="5"/>
      <c r="K74" s="5"/>
      <c r="L74" s="5">
        <f t="shared" si="7"/>
        <v>97.4</v>
      </c>
      <c r="M74" s="5"/>
      <c r="N74" s="5"/>
      <c r="O74" s="5"/>
      <c r="P74" s="5"/>
    </row>
    <row r="75" spans="1:16" s="3" customFormat="1" ht="15.75">
      <c r="A75" s="121"/>
      <c r="B75" s="125"/>
      <c r="C75" s="125"/>
      <c r="D75" s="16">
        <v>3</v>
      </c>
      <c r="E75" s="19">
        <v>9</v>
      </c>
      <c r="F75" s="19">
        <v>1134.0999999999999</v>
      </c>
      <c r="G75" s="15" t="s">
        <v>20</v>
      </c>
      <c r="H75" s="5">
        <f t="shared" si="6"/>
        <v>1134.0999999999999</v>
      </c>
      <c r="I75" s="5"/>
      <c r="J75" s="5"/>
      <c r="K75" s="5"/>
      <c r="L75" s="5">
        <f t="shared" si="7"/>
        <v>1134.0999999999999</v>
      </c>
      <c r="M75" s="5"/>
      <c r="N75" s="5"/>
      <c r="O75" s="5"/>
      <c r="P75" s="5"/>
    </row>
    <row r="76" spans="1:16" s="3" customFormat="1" ht="15.75">
      <c r="A76" s="121"/>
      <c r="B76" s="125"/>
      <c r="C76" s="125"/>
      <c r="D76" s="16">
        <v>3</v>
      </c>
      <c r="E76" s="19">
        <v>10</v>
      </c>
      <c r="F76" s="19">
        <v>242.1</v>
      </c>
      <c r="G76" s="15" t="s">
        <v>20</v>
      </c>
      <c r="H76" s="5">
        <f t="shared" si="6"/>
        <v>242.1</v>
      </c>
      <c r="I76" s="5"/>
      <c r="J76" s="5"/>
      <c r="K76" s="5"/>
      <c r="L76" s="5">
        <f t="shared" si="7"/>
        <v>242.1</v>
      </c>
      <c r="M76" s="5"/>
      <c r="N76" s="5"/>
      <c r="O76" s="5"/>
      <c r="P76" s="5"/>
    </row>
    <row r="77" spans="1:16" s="3" customFormat="1" ht="15.75">
      <c r="A77" s="121"/>
      <c r="B77" s="125"/>
      <c r="C77" s="125"/>
      <c r="D77" s="16">
        <v>3</v>
      </c>
      <c r="E77" s="19">
        <v>11</v>
      </c>
      <c r="F77" s="19">
        <v>318.8</v>
      </c>
      <c r="G77" s="15" t="s">
        <v>20</v>
      </c>
      <c r="H77" s="5">
        <f t="shared" si="6"/>
        <v>318.8</v>
      </c>
      <c r="I77" s="5"/>
      <c r="J77" s="5"/>
      <c r="K77" s="5"/>
      <c r="L77" s="5">
        <f t="shared" si="7"/>
        <v>318.8</v>
      </c>
      <c r="M77" s="5"/>
      <c r="N77" s="5"/>
      <c r="O77" s="5"/>
      <c r="P77" s="5"/>
    </row>
    <row r="78" spans="1:16" s="3" customFormat="1" ht="15.75">
      <c r="A78" s="121"/>
      <c r="B78" s="125"/>
      <c r="C78" s="125"/>
      <c r="D78" s="16">
        <v>3</v>
      </c>
      <c r="E78" s="19">
        <v>13</v>
      </c>
      <c r="F78" s="19">
        <v>2018.3</v>
      </c>
      <c r="G78" s="15" t="s">
        <v>20</v>
      </c>
      <c r="H78" s="5">
        <f t="shared" si="6"/>
        <v>2018.3</v>
      </c>
      <c r="I78" s="5"/>
      <c r="J78" s="5"/>
      <c r="K78" s="5"/>
      <c r="L78" s="5">
        <f t="shared" si="7"/>
        <v>2018.3</v>
      </c>
      <c r="M78" s="5"/>
      <c r="N78" s="5"/>
      <c r="O78" s="5"/>
      <c r="P78" s="5"/>
    </row>
    <row r="79" spans="1:16" s="3" customFormat="1" ht="15.75">
      <c r="A79" s="121"/>
      <c r="B79" s="125"/>
      <c r="C79" s="125"/>
      <c r="D79" s="16">
        <v>3</v>
      </c>
      <c r="E79" s="19">
        <v>14</v>
      </c>
      <c r="F79" s="19">
        <v>635.20000000000005</v>
      </c>
      <c r="G79" s="15" t="s">
        <v>20</v>
      </c>
      <c r="H79" s="5">
        <f t="shared" si="6"/>
        <v>635.20000000000005</v>
      </c>
      <c r="I79" s="5"/>
      <c r="J79" s="5"/>
      <c r="K79" s="5"/>
      <c r="L79" s="5">
        <f t="shared" si="7"/>
        <v>635.20000000000005</v>
      </c>
      <c r="M79" s="5"/>
      <c r="N79" s="5"/>
      <c r="O79" s="5"/>
      <c r="P79" s="5"/>
    </row>
    <row r="80" spans="1:16" s="3" customFormat="1" ht="15.75">
      <c r="A80" s="121"/>
      <c r="B80" s="125"/>
      <c r="C80" s="125"/>
      <c r="D80" s="16">
        <v>3</v>
      </c>
      <c r="E80" s="19">
        <v>15</v>
      </c>
      <c r="F80" s="19">
        <v>167.8</v>
      </c>
      <c r="G80" s="15" t="s">
        <v>20</v>
      </c>
      <c r="H80" s="5">
        <f t="shared" si="6"/>
        <v>167.8</v>
      </c>
      <c r="I80" s="5"/>
      <c r="J80" s="5"/>
      <c r="K80" s="5"/>
      <c r="L80" s="5">
        <f t="shared" si="7"/>
        <v>167.8</v>
      </c>
      <c r="M80" s="5"/>
      <c r="N80" s="5"/>
      <c r="O80" s="5"/>
      <c r="P80" s="5"/>
    </row>
    <row r="81" spans="1:16" s="3" customFormat="1" ht="15.75">
      <c r="A81" s="121"/>
      <c r="B81" s="125"/>
      <c r="C81" s="125"/>
      <c r="D81" s="16">
        <v>3</v>
      </c>
      <c r="E81" s="19">
        <v>16</v>
      </c>
      <c r="F81" s="19">
        <v>2.8</v>
      </c>
      <c r="G81" s="15" t="s">
        <v>20</v>
      </c>
      <c r="H81" s="5">
        <f t="shared" si="6"/>
        <v>2.8</v>
      </c>
      <c r="I81" s="5"/>
      <c r="J81" s="5"/>
      <c r="K81" s="5"/>
      <c r="L81" s="5">
        <f t="shared" si="7"/>
        <v>2.8</v>
      </c>
      <c r="M81" s="5"/>
      <c r="N81" s="5"/>
      <c r="O81" s="5"/>
      <c r="P81" s="5"/>
    </row>
    <row r="82" spans="1:16" s="3" customFormat="1" ht="15.75">
      <c r="A82" s="121"/>
      <c r="B82" s="125"/>
      <c r="C82" s="125"/>
      <c r="D82" s="16">
        <v>3</v>
      </c>
      <c r="E82" s="19">
        <v>18</v>
      </c>
      <c r="F82" s="19">
        <v>887.5</v>
      </c>
      <c r="G82" s="15" t="s">
        <v>20</v>
      </c>
      <c r="H82" s="5">
        <f t="shared" si="6"/>
        <v>887.5</v>
      </c>
      <c r="I82" s="5"/>
      <c r="J82" s="5"/>
      <c r="K82" s="5"/>
      <c r="L82" s="5">
        <f t="shared" si="7"/>
        <v>887.5</v>
      </c>
      <c r="M82" s="5"/>
      <c r="N82" s="5"/>
      <c r="O82" s="5"/>
      <c r="P82" s="5"/>
    </row>
    <row r="83" spans="1:16" s="3" customFormat="1" ht="15.75">
      <c r="A83" s="121"/>
      <c r="B83" s="125"/>
      <c r="C83" s="125"/>
      <c r="D83" s="16">
        <v>3</v>
      </c>
      <c r="E83" s="19">
        <v>19</v>
      </c>
      <c r="F83" s="19">
        <v>30.7</v>
      </c>
      <c r="G83" s="15" t="s">
        <v>20</v>
      </c>
      <c r="H83" s="5">
        <f t="shared" si="6"/>
        <v>30.7</v>
      </c>
      <c r="I83" s="5"/>
      <c r="J83" s="5"/>
      <c r="K83" s="5"/>
      <c r="L83" s="5">
        <f t="shared" si="7"/>
        <v>30.7</v>
      </c>
      <c r="M83" s="5"/>
      <c r="N83" s="5"/>
      <c r="O83" s="5"/>
      <c r="P83" s="5"/>
    </row>
    <row r="84" spans="1:16" s="3" customFormat="1" ht="15.75">
      <c r="A84" s="121"/>
      <c r="B84" s="125"/>
      <c r="C84" s="125"/>
      <c r="D84" s="16">
        <v>3</v>
      </c>
      <c r="E84" s="19">
        <v>21</v>
      </c>
      <c r="F84" s="19">
        <v>142.69999999999999</v>
      </c>
      <c r="G84" s="15" t="s">
        <v>20</v>
      </c>
      <c r="H84" s="5">
        <f t="shared" si="6"/>
        <v>142.69999999999999</v>
      </c>
      <c r="I84" s="5"/>
      <c r="J84" s="5"/>
      <c r="K84" s="5"/>
      <c r="L84" s="5">
        <f t="shared" si="7"/>
        <v>142.69999999999999</v>
      </c>
      <c r="M84" s="5"/>
      <c r="N84" s="5"/>
      <c r="O84" s="5"/>
      <c r="P84" s="5"/>
    </row>
    <row r="85" spans="1:16" s="3" customFormat="1" ht="15.75">
      <c r="A85" s="121"/>
      <c r="B85" s="125"/>
      <c r="C85" s="125"/>
      <c r="D85" s="16">
        <v>3</v>
      </c>
      <c r="E85" s="19">
        <v>22</v>
      </c>
      <c r="F85" s="19">
        <v>2107.1999999999998</v>
      </c>
      <c r="G85" s="15" t="s">
        <v>20</v>
      </c>
      <c r="H85" s="5">
        <f t="shared" si="6"/>
        <v>2107.1999999999998</v>
      </c>
      <c r="I85" s="5"/>
      <c r="J85" s="5"/>
      <c r="K85" s="5"/>
      <c r="L85" s="5">
        <f t="shared" si="7"/>
        <v>2107.1999999999998</v>
      </c>
      <c r="M85" s="5"/>
      <c r="N85" s="5"/>
      <c r="O85" s="5"/>
      <c r="P85" s="5"/>
    </row>
    <row r="86" spans="1:16" s="3" customFormat="1" ht="15.75">
      <c r="A86" s="121"/>
      <c r="B86" s="125"/>
      <c r="C86" s="125"/>
      <c r="D86" s="16">
        <v>3</v>
      </c>
      <c r="E86" s="19">
        <v>24</v>
      </c>
      <c r="F86" s="19">
        <v>1796</v>
      </c>
      <c r="G86" s="15" t="s">
        <v>20</v>
      </c>
      <c r="H86" s="5">
        <f t="shared" si="6"/>
        <v>1796</v>
      </c>
      <c r="I86" s="5"/>
      <c r="J86" s="5"/>
      <c r="K86" s="5"/>
      <c r="L86" s="5">
        <f t="shared" si="7"/>
        <v>1796</v>
      </c>
      <c r="M86" s="5"/>
      <c r="N86" s="5"/>
      <c r="O86" s="5"/>
      <c r="P86" s="5"/>
    </row>
    <row r="87" spans="1:16" s="3" customFormat="1" ht="15.75">
      <c r="A87" s="121"/>
      <c r="B87" s="125"/>
      <c r="C87" s="125"/>
      <c r="D87" s="18">
        <v>2</v>
      </c>
      <c r="E87" s="15">
        <v>11</v>
      </c>
      <c r="F87" s="15">
        <v>905.5</v>
      </c>
      <c r="G87" s="15" t="s">
        <v>20</v>
      </c>
      <c r="H87" s="5">
        <f t="shared" si="6"/>
        <v>905.5</v>
      </c>
      <c r="I87" s="5"/>
      <c r="J87" s="5"/>
      <c r="K87" s="5"/>
      <c r="L87" s="5">
        <f t="shared" si="7"/>
        <v>905.5</v>
      </c>
      <c r="M87" s="5"/>
      <c r="N87" s="5"/>
      <c r="O87" s="5"/>
      <c r="P87" s="5"/>
    </row>
    <row r="88" spans="1:16" s="3" customFormat="1" ht="15.75">
      <c r="A88" s="121"/>
      <c r="B88" s="125"/>
      <c r="C88" s="125"/>
      <c r="D88" s="18">
        <v>2</v>
      </c>
      <c r="E88" s="15">
        <v>15</v>
      </c>
      <c r="F88" s="15">
        <v>1608.7</v>
      </c>
      <c r="G88" s="15" t="s">
        <v>20</v>
      </c>
      <c r="H88" s="5">
        <f t="shared" si="6"/>
        <v>1608.7</v>
      </c>
      <c r="I88" s="5"/>
      <c r="J88" s="5"/>
      <c r="K88" s="5"/>
      <c r="L88" s="5">
        <f t="shared" si="7"/>
        <v>1608.7</v>
      </c>
      <c r="M88" s="5"/>
      <c r="N88" s="5"/>
      <c r="O88" s="5"/>
      <c r="P88" s="5"/>
    </row>
    <row r="89" spans="1:16" s="3" customFormat="1" ht="15.75">
      <c r="A89" s="121"/>
      <c r="B89" s="125"/>
      <c r="C89" s="125"/>
      <c r="D89" s="18">
        <v>2</v>
      </c>
      <c r="E89" s="15">
        <v>21</v>
      </c>
      <c r="F89" s="15">
        <v>622.4</v>
      </c>
      <c r="G89" s="15" t="s">
        <v>20</v>
      </c>
      <c r="H89" s="5">
        <f t="shared" si="6"/>
        <v>622.4</v>
      </c>
      <c r="I89" s="5"/>
      <c r="J89" s="5"/>
      <c r="K89" s="5"/>
      <c r="L89" s="5">
        <f t="shared" si="7"/>
        <v>622.4</v>
      </c>
      <c r="M89" s="5"/>
      <c r="N89" s="5"/>
      <c r="O89" s="5"/>
      <c r="P89" s="5"/>
    </row>
    <row r="90" spans="1:16" s="3" customFormat="1" ht="15.75">
      <c r="A90" s="121"/>
      <c r="B90" s="125"/>
      <c r="C90" s="125"/>
      <c r="D90" s="18">
        <v>2</v>
      </c>
      <c r="E90" s="15">
        <v>22</v>
      </c>
      <c r="F90" s="15">
        <v>2813.7</v>
      </c>
      <c r="G90" s="15" t="s">
        <v>20</v>
      </c>
      <c r="H90" s="5">
        <f t="shared" si="6"/>
        <v>2813.7</v>
      </c>
      <c r="I90" s="5"/>
      <c r="J90" s="5"/>
      <c r="K90" s="5"/>
      <c r="L90" s="5">
        <f t="shared" si="7"/>
        <v>2813.7</v>
      </c>
      <c r="M90" s="5"/>
      <c r="N90" s="5"/>
      <c r="O90" s="5"/>
      <c r="P90" s="5"/>
    </row>
    <row r="91" spans="1:16" s="3" customFormat="1" ht="15.75">
      <c r="A91" s="121"/>
      <c r="B91" s="125"/>
      <c r="C91" s="125"/>
      <c r="D91" s="18">
        <v>2</v>
      </c>
      <c r="E91" s="15">
        <v>23</v>
      </c>
      <c r="F91" s="15">
        <v>29</v>
      </c>
      <c r="G91" s="15" t="s">
        <v>20</v>
      </c>
      <c r="H91" s="5">
        <f t="shared" si="6"/>
        <v>29</v>
      </c>
      <c r="I91" s="5"/>
      <c r="J91" s="5"/>
      <c r="K91" s="5"/>
      <c r="L91" s="5">
        <f t="shared" si="7"/>
        <v>29</v>
      </c>
      <c r="M91" s="5"/>
      <c r="N91" s="5"/>
      <c r="O91" s="5"/>
      <c r="P91" s="5"/>
    </row>
    <row r="92" spans="1:16" s="3" customFormat="1" ht="15.75">
      <c r="A92" s="121"/>
      <c r="B92" s="125"/>
      <c r="C92" s="125"/>
      <c r="D92" s="18">
        <v>2</v>
      </c>
      <c r="E92" s="15">
        <v>24</v>
      </c>
      <c r="F92" s="15">
        <v>19.3</v>
      </c>
      <c r="G92" s="15" t="s">
        <v>20</v>
      </c>
      <c r="H92" s="5">
        <f t="shared" si="6"/>
        <v>19.3</v>
      </c>
      <c r="I92" s="5"/>
      <c r="J92" s="5"/>
      <c r="K92" s="5"/>
      <c r="L92" s="5">
        <f t="shared" si="7"/>
        <v>19.3</v>
      </c>
      <c r="M92" s="5"/>
      <c r="N92" s="5"/>
      <c r="O92" s="5"/>
      <c r="P92" s="5"/>
    </row>
    <row r="93" spans="1:16" s="3" customFormat="1" ht="15.75">
      <c r="A93" s="121"/>
      <c r="B93" s="125"/>
      <c r="C93" s="125"/>
      <c r="D93" s="18">
        <v>2</v>
      </c>
      <c r="E93" s="15">
        <v>25</v>
      </c>
      <c r="F93" s="15">
        <v>306.7</v>
      </c>
      <c r="G93" s="15" t="s">
        <v>20</v>
      </c>
      <c r="H93" s="5">
        <f t="shared" si="6"/>
        <v>306.7</v>
      </c>
      <c r="I93" s="5"/>
      <c r="J93" s="5"/>
      <c r="K93" s="5"/>
      <c r="L93" s="5">
        <f t="shared" si="7"/>
        <v>306.7</v>
      </c>
      <c r="M93" s="5"/>
      <c r="N93" s="5"/>
      <c r="O93" s="5"/>
      <c r="P93" s="5"/>
    </row>
    <row r="94" spans="1:16" s="3" customFormat="1" ht="15.75">
      <c r="A94" s="121"/>
      <c r="B94" s="125"/>
      <c r="C94" s="125"/>
      <c r="D94" s="18">
        <v>2</v>
      </c>
      <c r="E94" s="15">
        <v>26</v>
      </c>
      <c r="F94" s="15">
        <v>16.100000000000001</v>
      </c>
      <c r="G94" s="15" t="s">
        <v>20</v>
      </c>
      <c r="H94" s="5">
        <f t="shared" si="6"/>
        <v>16.100000000000001</v>
      </c>
      <c r="I94" s="5"/>
      <c r="J94" s="5"/>
      <c r="K94" s="5"/>
      <c r="L94" s="5">
        <f t="shared" si="7"/>
        <v>16.100000000000001</v>
      </c>
      <c r="M94" s="5"/>
      <c r="N94" s="5"/>
      <c r="O94" s="5"/>
      <c r="P94" s="5"/>
    </row>
    <row r="95" spans="1:16" s="3" customFormat="1" ht="15.75">
      <c r="A95" s="121"/>
      <c r="B95" s="125"/>
      <c r="C95" s="125"/>
      <c r="D95" s="18">
        <v>2</v>
      </c>
      <c r="E95" s="15">
        <v>27</v>
      </c>
      <c r="F95" s="15">
        <v>831.3</v>
      </c>
      <c r="G95" s="15" t="s">
        <v>20</v>
      </c>
      <c r="H95" s="5">
        <f t="shared" si="6"/>
        <v>831.3</v>
      </c>
      <c r="I95" s="5"/>
      <c r="J95" s="5"/>
      <c r="K95" s="5"/>
      <c r="L95" s="5">
        <f t="shared" si="7"/>
        <v>831.3</v>
      </c>
      <c r="M95" s="5"/>
      <c r="N95" s="5"/>
      <c r="O95" s="5"/>
      <c r="P95" s="5"/>
    </row>
    <row r="96" spans="1:16" s="3" customFormat="1" ht="15.75">
      <c r="A96" s="121"/>
      <c r="B96" s="125"/>
      <c r="C96" s="125"/>
      <c r="D96" s="18">
        <v>2</v>
      </c>
      <c r="E96" s="15">
        <v>30</v>
      </c>
      <c r="F96" s="15">
        <v>117.9</v>
      </c>
      <c r="G96" s="15" t="s">
        <v>20</v>
      </c>
      <c r="H96" s="5">
        <f t="shared" si="6"/>
        <v>117.9</v>
      </c>
      <c r="I96" s="5"/>
      <c r="J96" s="5"/>
      <c r="K96" s="5"/>
      <c r="L96" s="5">
        <f t="shared" si="7"/>
        <v>117.9</v>
      </c>
      <c r="M96" s="5"/>
      <c r="N96" s="5"/>
      <c r="O96" s="5"/>
      <c r="P96" s="5"/>
    </row>
    <row r="97" spans="1:16" s="3" customFormat="1" ht="15.75">
      <c r="A97" s="121"/>
      <c r="B97" s="125"/>
      <c r="C97" s="125"/>
      <c r="D97" s="18">
        <v>2</v>
      </c>
      <c r="E97" s="15">
        <v>31</v>
      </c>
      <c r="F97" s="15">
        <v>28.7</v>
      </c>
      <c r="G97" s="15" t="s">
        <v>20</v>
      </c>
      <c r="H97" s="5">
        <f t="shared" si="6"/>
        <v>28.7</v>
      </c>
      <c r="I97" s="5"/>
      <c r="J97" s="5"/>
      <c r="K97" s="5"/>
      <c r="L97" s="5">
        <f t="shared" si="7"/>
        <v>28.7</v>
      </c>
      <c r="M97" s="5"/>
      <c r="N97" s="5"/>
      <c r="O97" s="5"/>
      <c r="P97" s="5"/>
    </row>
    <row r="98" spans="1:16" s="3" customFormat="1" ht="15.75">
      <c r="A98" s="121"/>
      <c r="B98" s="125"/>
      <c r="C98" s="125"/>
      <c r="D98" s="18">
        <v>2</v>
      </c>
      <c r="E98" s="15">
        <v>34</v>
      </c>
      <c r="F98" s="15">
        <v>5</v>
      </c>
      <c r="G98" s="15" t="s">
        <v>20</v>
      </c>
      <c r="H98" s="5">
        <f t="shared" si="6"/>
        <v>5</v>
      </c>
      <c r="I98" s="5"/>
      <c r="J98" s="5"/>
      <c r="K98" s="5"/>
      <c r="L98" s="5">
        <f t="shared" si="7"/>
        <v>5</v>
      </c>
      <c r="M98" s="5"/>
      <c r="N98" s="5"/>
      <c r="O98" s="5"/>
      <c r="P98" s="5"/>
    </row>
    <row r="99" spans="1:16" s="3" customFormat="1" ht="15.75">
      <c r="A99" s="121"/>
      <c r="B99" s="125"/>
      <c r="C99" s="125"/>
      <c r="D99" s="18">
        <v>2</v>
      </c>
      <c r="E99" s="15">
        <v>35</v>
      </c>
      <c r="F99" s="15">
        <v>125.9</v>
      </c>
      <c r="G99" s="15" t="s">
        <v>20</v>
      </c>
      <c r="H99" s="5">
        <f t="shared" si="6"/>
        <v>125.9</v>
      </c>
      <c r="I99" s="5"/>
      <c r="J99" s="5"/>
      <c r="K99" s="5"/>
      <c r="L99" s="5">
        <f t="shared" si="7"/>
        <v>125.9</v>
      </c>
      <c r="M99" s="5"/>
      <c r="N99" s="5"/>
      <c r="O99" s="5"/>
      <c r="P99" s="5"/>
    </row>
    <row r="100" spans="1:16" s="3" customFormat="1" ht="15.75">
      <c r="A100" s="121"/>
      <c r="B100" s="125"/>
      <c r="C100" s="125"/>
      <c r="D100" s="16">
        <v>3</v>
      </c>
      <c r="E100" s="19">
        <v>25</v>
      </c>
      <c r="F100" s="19">
        <v>14.9</v>
      </c>
      <c r="G100" s="15" t="s">
        <v>20</v>
      </c>
      <c r="H100" s="5">
        <f>SUM(I100:L100)</f>
        <v>14.9</v>
      </c>
      <c r="I100" s="5"/>
      <c r="J100" s="5">
        <f>IF($G100="CLN",$F100,0)</f>
        <v>0</v>
      </c>
      <c r="K100" s="5"/>
      <c r="L100" s="5">
        <f>IF($G100="RPH",$F100,0)</f>
        <v>14.9</v>
      </c>
      <c r="M100" s="5"/>
      <c r="N100" s="5"/>
      <c r="O100" s="5"/>
      <c r="P100" s="5"/>
    </row>
    <row r="101" spans="1:16" s="3" customFormat="1" ht="15.75">
      <c r="A101" s="121"/>
      <c r="B101" s="125"/>
      <c r="C101" s="125"/>
      <c r="D101" s="18">
        <v>2</v>
      </c>
      <c r="E101" s="15">
        <v>10</v>
      </c>
      <c r="F101" s="15">
        <v>200.3</v>
      </c>
      <c r="G101" s="15" t="s">
        <v>20</v>
      </c>
      <c r="H101" s="5">
        <f>SUM(I101:L101)</f>
        <v>200.3</v>
      </c>
      <c r="I101" s="5"/>
      <c r="J101" s="5"/>
      <c r="K101" s="5"/>
      <c r="L101" s="5">
        <f>IF($G101="RPH",$F101,0)</f>
        <v>200.3</v>
      </c>
      <c r="M101" s="5"/>
      <c r="N101" s="5"/>
      <c r="O101" s="5"/>
      <c r="P101" s="5"/>
    </row>
    <row r="102" spans="1:16" s="3" customFormat="1" ht="15.75">
      <c r="A102" s="122"/>
      <c r="B102" s="126"/>
      <c r="C102" s="126"/>
      <c r="D102" s="18">
        <v>2</v>
      </c>
      <c r="E102" s="15">
        <v>36</v>
      </c>
      <c r="F102" s="15">
        <v>169.2</v>
      </c>
      <c r="G102" s="15" t="s">
        <v>20</v>
      </c>
      <c r="H102" s="5">
        <f t="shared" si="6"/>
        <v>169.2</v>
      </c>
      <c r="I102" s="5"/>
      <c r="J102" s="5"/>
      <c r="K102" s="5"/>
      <c r="L102" s="5">
        <f t="shared" si="7"/>
        <v>169.2</v>
      </c>
      <c r="M102" s="5"/>
      <c r="N102" s="5"/>
      <c r="O102" s="5"/>
      <c r="P102" s="5"/>
    </row>
    <row r="103" spans="1:16" s="3" customFormat="1" ht="15.75">
      <c r="A103" s="4">
        <v>2</v>
      </c>
      <c r="B103" s="14" t="s">
        <v>42</v>
      </c>
      <c r="C103" s="14" t="s">
        <v>27</v>
      </c>
      <c r="D103" s="18">
        <v>1</v>
      </c>
      <c r="E103" s="15">
        <v>6</v>
      </c>
      <c r="F103" s="15">
        <v>179.7</v>
      </c>
      <c r="G103" s="15" t="s">
        <v>24</v>
      </c>
      <c r="H103" s="5"/>
      <c r="I103" s="5"/>
      <c r="J103" s="5"/>
      <c r="K103" s="5"/>
      <c r="L103" s="5"/>
      <c r="M103" s="5">
        <f t="shared" ref="M103:M118" si="8">SUM(N103:P103)</f>
        <v>179.7</v>
      </c>
      <c r="N103" s="5"/>
      <c r="O103" s="5">
        <f t="shared" ref="O103" si="9">IF($G103="DGD",$F103,0)</f>
        <v>179.7</v>
      </c>
      <c r="P103" s="5"/>
    </row>
    <row r="104" spans="1:16" s="3" customFormat="1" ht="15.75">
      <c r="A104" s="120">
        <v>3</v>
      </c>
      <c r="B104" s="117" t="s">
        <v>19</v>
      </c>
      <c r="C104" s="117" t="s">
        <v>27</v>
      </c>
      <c r="D104" s="16">
        <v>3</v>
      </c>
      <c r="E104" s="19">
        <v>2</v>
      </c>
      <c r="F104" s="19">
        <v>26.1</v>
      </c>
      <c r="G104" s="15" t="s">
        <v>4</v>
      </c>
      <c r="H104" s="5"/>
      <c r="I104" s="5"/>
      <c r="J104" s="5"/>
      <c r="K104" s="5"/>
      <c r="L104" s="5"/>
      <c r="M104" s="5">
        <f t="shared" si="8"/>
        <v>26.1</v>
      </c>
      <c r="N104" s="5">
        <f t="shared" ref="N104:N115" si="10">IF($G104="DGT",$F104,0)</f>
        <v>26.1</v>
      </c>
      <c r="O104" s="5"/>
      <c r="P104" s="5"/>
    </row>
    <row r="105" spans="1:16" s="3" customFormat="1" ht="15.75">
      <c r="A105" s="121"/>
      <c r="B105" s="118"/>
      <c r="C105" s="118"/>
      <c r="D105" s="16">
        <v>3</v>
      </c>
      <c r="E105" s="19">
        <v>5</v>
      </c>
      <c r="F105" s="19">
        <v>611.9</v>
      </c>
      <c r="G105" s="15" t="s">
        <v>4</v>
      </c>
      <c r="H105" s="5"/>
      <c r="I105" s="5"/>
      <c r="J105" s="5"/>
      <c r="K105" s="5"/>
      <c r="L105" s="5"/>
      <c r="M105" s="5">
        <f t="shared" si="8"/>
        <v>611.9</v>
      </c>
      <c r="N105" s="5">
        <f t="shared" si="10"/>
        <v>611.9</v>
      </c>
      <c r="O105" s="5"/>
      <c r="P105" s="5"/>
    </row>
    <row r="106" spans="1:16" s="3" customFormat="1" ht="15.75">
      <c r="A106" s="121"/>
      <c r="B106" s="118"/>
      <c r="C106" s="118"/>
      <c r="D106" s="16">
        <v>3</v>
      </c>
      <c r="E106" s="19">
        <v>12</v>
      </c>
      <c r="F106" s="19">
        <v>857.7</v>
      </c>
      <c r="G106" s="15" t="s">
        <v>4</v>
      </c>
      <c r="H106" s="5"/>
      <c r="I106" s="5"/>
      <c r="J106" s="5"/>
      <c r="K106" s="5"/>
      <c r="L106" s="5"/>
      <c r="M106" s="5">
        <f t="shared" si="8"/>
        <v>857.7</v>
      </c>
      <c r="N106" s="5">
        <f t="shared" si="10"/>
        <v>857.7</v>
      </c>
      <c r="O106" s="5"/>
      <c r="P106" s="5"/>
    </row>
    <row r="107" spans="1:16" s="3" customFormat="1" ht="15.75">
      <c r="A107" s="121"/>
      <c r="B107" s="118"/>
      <c r="C107" s="118"/>
      <c r="D107" s="16">
        <v>3</v>
      </c>
      <c r="E107" s="19">
        <v>17</v>
      </c>
      <c r="F107" s="19">
        <v>262.60000000000002</v>
      </c>
      <c r="G107" s="15" t="s">
        <v>4</v>
      </c>
      <c r="H107" s="5"/>
      <c r="I107" s="5"/>
      <c r="J107" s="5"/>
      <c r="K107" s="5"/>
      <c r="L107" s="5"/>
      <c r="M107" s="5">
        <f t="shared" si="8"/>
        <v>262.60000000000002</v>
      </c>
      <c r="N107" s="5">
        <f t="shared" si="10"/>
        <v>262.60000000000002</v>
      </c>
      <c r="O107" s="5"/>
      <c r="P107" s="5"/>
    </row>
    <row r="108" spans="1:16" s="3" customFormat="1" ht="15.75">
      <c r="A108" s="121"/>
      <c r="B108" s="118"/>
      <c r="C108" s="118"/>
      <c r="D108" s="16">
        <v>3</v>
      </c>
      <c r="E108" s="19">
        <v>20</v>
      </c>
      <c r="F108" s="19">
        <v>24.3</v>
      </c>
      <c r="G108" s="15" t="s">
        <v>4</v>
      </c>
      <c r="H108" s="5"/>
      <c r="I108" s="5"/>
      <c r="J108" s="5"/>
      <c r="K108" s="5"/>
      <c r="L108" s="5"/>
      <c r="M108" s="5">
        <f t="shared" si="8"/>
        <v>24.3</v>
      </c>
      <c r="N108" s="5">
        <f t="shared" si="10"/>
        <v>24.3</v>
      </c>
      <c r="O108" s="5"/>
      <c r="P108" s="5"/>
    </row>
    <row r="109" spans="1:16" s="3" customFormat="1" ht="15.75">
      <c r="A109" s="121"/>
      <c r="B109" s="118"/>
      <c r="C109" s="118"/>
      <c r="D109" s="16">
        <v>3</v>
      </c>
      <c r="E109" s="19">
        <v>23</v>
      </c>
      <c r="F109" s="19">
        <v>439.2</v>
      </c>
      <c r="G109" s="15" t="s">
        <v>4</v>
      </c>
      <c r="H109" s="5"/>
      <c r="I109" s="5"/>
      <c r="J109" s="5"/>
      <c r="K109" s="5"/>
      <c r="L109" s="5"/>
      <c r="M109" s="5">
        <f t="shared" si="8"/>
        <v>439.2</v>
      </c>
      <c r="N109" s="5">
        <f t="shared" si="10"/>
        <v>439.2</v>
      </c>
      <c r="O109" s="5"/>
      <c r="P109" s="5"/>
    </row>
    <row r="110" spans="1:16" s="3" customFormat="1" ht="15.75">
      <c r="A110" s="121"/>
      <c r="B110" s="118"/>
      <c r="C110" s="118"/>
      <c r="D110" s="18">
        <v>1</v>
      </c>
      <c r="E110" s="15">
        <v>9</v>
      </c>
      <c r="F110" s="15">
        <v>7.4</v>
      </c>
      <c r="G110" s="15" t="s">
        <v>4</v>
      </c>
      <c r="H110" s="5"/>
      <c r="I110" s="5"/>
      <c r="J110" s="5"/>
      <c r="K110" s="5"/>
      <c r="L110" s="5"/>
      <c r="M110" s="5">
        <f t="shared" si="8"/>
        <v>7.4</v>
      </c>
      <c r="N110" s="5">
        <f t="shared" si="10"/>
        <v>7.4</v>
      </c>
      <c r="O110" s="5"/>
      <c r="P110" s="5"/>
    </row>
    <row r="111" spans="1:16" s="3" customFormat="1" ht="15.75">
      <c r="A111" s="121"/>
      <c r="B111" s="118"/>
      <c r="C111" s="118"/>
      <c r="D111" s="18">
        <v>1</v>
      </c>
      <c r="E111" s="15">
        <v>34</v>
      </c>
      <c r="F111" s="15">
        <v>5416.5</v>
      </c>
      <c r="G111" s="15" t="s">
        <v>4</v>
      </c>
      <c r="H111" s="5"/>
      <c r="I111" s="5"/>
      <c r="J111" s="5"/>
      <c r="K111" s="5"/>
      <c r="L111" s="5"/>
      <c r="M111" s="5">
        <f t="shared" si="8"/>
        <v>5416.5</v>
      </c>
      <c r="N111" s="5">
        <f t="shared" si="10"/>
        <v>5416.5</v>
      </c>
      <c r="O111" s="5"/>
      <c r="P111" s="5"/>
    </row>
    <row r="112" spans="1:16" s="3" customFormat="1" ht="15.75">
      <c r="A112" s="121"/>
      <c r="B112" s="118"/>
      <c r="C112" s="118"/>
      <c r="D112" s="18">
        <v>2</v>
      </c>
      <c r="E112" s="15">
        <v>7</v>
      </c>
      <c r="F112" s="15">
        <v>1295.4000000000001</v>
      </c>
      <c r="G112" s="15" t="s">
        <v>4</v>
      </c>
      <c r="H112" s="5"/>
      <c r="I112" s="5"/>
      <c r="J112" s="5"/>
      <c r="K112" s="5"/>
      <c r="L112" s="5"/>
      <c r="M112" s="5">
        <f t="shared" si="8"/>
        <v>1295.4000000000001</v>
      </c>
      <c r="N112" s="5">
        <f t="shared" si="10"/>
        <v>1295.4000000000001</v>
      </c>
      <c r="O112" s="5"/>
      <c r="P112" s="5"/>
    </row>
    <row r="113" spans="1:16" s="3" customFormat="1" ht="15.75">
      <c r="A113" s="121"/>
      <c r="B113" s="118"/>
      <c r="C113" s="118"/>
      <c r="D113" s="18">
        <v>2</v>
      </c>
      <c r="E113" s="15">
        <v>13</v>
      </c>
      <c r="F113" s="15">
        <v>17</v>
      </c>
      <c r="G113" s="15" t="s">
        <v>25</v>
      </c>
      <c r="H113" s="5"/>
      <c r="I113" s="5"/>
      <c r="J113" s="5"/>
      <c r="K113" s="5"/>
      <c r="L113" s="5"/>
      <c r="M113" s="5">
        <f t="shared" si="8"/>
        <v>17</v>
      </c>
      <c r="N113" s="5"/>
      <c r="O113" s="5"/>
      <c r="P113" s="5">
        <f t="shared" ref="P113:P118" si="11">IF($G113="SON",$F113,0)</f>
        <v>17</v>
      </c>
    </row>
    <row r="114" spans="1:16" s="3" customFormat="1" ht="15.75">
      <c r="A114" s="121"/>
      <c r="B114" s="118"/>
      <c r="C114" s="118"/>
      <c r="D114" s="18">
        <v>2</v>
      </c>
      <c r="E114" s="15">
        <v>20</v>
      </c>
      <c r="F114" s="15">
        <v>1459.2</v>
      </c>
      <c r="G114" s="15" t="s">
        <v>4</v>
      </c>
      <c r="H114" s="5"/>
      <c r="I114" s="5"/>
      <c r="J114" s="5"/>
      <c r="K114" s="5"/>
      <c r="L114" s="5"/>
      <c r="M114" s="5">
        <f t="shared" si="8"/>
        <v>1459.2</v>
      </c>
      <c r="N114" s="5">
        <f t="shared" si="10"/>
        <v>1459.2</v>
      </c>
      <c r="O114" s="5"/>
      <c r="P114" s="5"/>
    </row>
    <row r="115" spans="1:16" s="3" customFormat="1" ht="15.75">
      <c r="A115" s="121"/>
      <c r="B115" s="118"/>
      <c r="C115" s="118"/>
      <c r="D115" s="18">
        <v>2</v>
      </c>
      <c r="E115" s="15">
        <v>29</v>
      </c>
      <c r="F115" s="15">
        <v>827.6</v>
      </c>
      <c r="G115" s="15" t="s">
        <v>4</v>
      </c>
      <c r="H115" s="5"/>
      <c r="I115" s="5"/>
      <c r="J115" s="5"/>
      <c r="K115" s="5"/>
      <c r="L115" s="5"/>
      <c r="M115" s="5">
        <f t="shared" si="8"/>
        <v>827.6</v>
      </c>
      <c r="N115" s="5">
        <f t="shared" si="10"/>
        <v>827.6</v>
      </c>
      <c r="O115" s="5"/>
      <c r="P115" s="5"/>
    </row>
    <row r="116" spans="1:16" s="3" customFormat="1" ht="15.75">
      <c r="A116" s="121"/>
      <c r="B116" s="118"/>
      <c r="C116" s="118"/>
      <c r="D116" s="18">
        <v>2</v>
      </c>
      <c r="E116" s="15">
        <v>32</v>
      </c>
      <c r="F116" s="15">
        <v>0.3</v>
      </c>
      <c r="G116" s="15" t="s">
        <v>20</v>
      </c>
      <c r="H116" s="5"/>
      <c r="I116" s="5"/>
      <c r="J116" s="5"/>
      <c r="K116" s="5"/>
      <c r="L116" s="5"/>
      <c r="M116" s="5"/>
      <c r="N116" s="5"/>
      <c r="O116" s="5"/>
      <c r="P116" s="5"/>
    </row>
    <row r="117" spans="1:16" s="3" customFormat="1" ht="15.75">
      <c r="A117" s="121"/>
      <c r="B117" s="118"/>
      <c r="C117" s="118"/>
      <c r="D117" s="18">
        <v>2</v>
      </c>
      <c r="E117" s="15">
        <v>33</v>
      </c>
      <c r="F117" s="15">
        <v>8.6</v>
      </c>
      <c r="G117" s="15" t="s">
        <v>25</v>
      </c>
      <c r="H117" s="5"/>
      <c r="I117" s="5"/>
      <c r="J117" s="5"/>
      <c r="K117" s="5"/>
      <c r="L117" s="5"/>
      <c r="M117" s="5">
        <f t="shared" si="8"/>
        <v>8.6</v>
      </c>
      <c r="N117" s="5"/>
      <c r="O117" s="5"/>
      <c r="P117" s="5">
        <f t="shared" si="11"/>
        <v>8.6</v>
      </c>
    </row>
    <row r="118" spans="1:16" s="3" customFormat="1" ht="15.75">
      <c r="A118" s="122"/>
      <c r="B118" s="119"/>
      <c r="C118" s="119"/>
      <c r="D118" s="18">
        <v>2</v>
      </c>
      <c r="E118" s="15">
        <v>37</v>
      </c>
      <c r="F118" s="15">
        <v>5.4</v>
      </c>
      <c r="G118" s="15" t="s">
        <v>25</v>
      </c>
      <c r="H118" s="5"/>
      <c r="I118" s="5"/>
      <c r="J118" s="5"/>
      <c r="K118" s="5"/>
      <c r="L118" s="5"/>
      <c r="M118" s="5">
        <f t="shared" si="8"/>
        <v>5.4</v>
      </c>
      <c r="N118" s="5"/>
      <c r="O118" s="5"/>
      <c r="P118" s="5">
        <f t="shared" si="11"/>
        <v>5.4</v>
      </c>
    </row>
    <row r="120" spans="1:16">
      <c r="A120" s="116" t="s">
        <v>52</v>
      </c>
      <c r="B120" s="116"/>
      <c r="C120" s="116"/>
      <c r="D120" s="21"/>
      <c r="E120" s="21"/>
      <c r="G120" s="116" t="s">
        <v>52</v>
      </c>
      <c r="H120" s="116"/>
      <c r="I120" s="116"/>
      <c r="J120" s="22"/>
      <c r="K120" s="22"/>
      <c r="M120" s="23"/>
      <c r="N120" s="21" t="s">
        <v>52</v>
      </c>
      <c r="O120" s="21"/>
    </row>
    <row r="121" spans="1:16">
      <c r="A121" s="115" t="s">
        <v>51</v>
      </c>
      <c r="B121" s="115"/>
      <c r="C121" s="115"/>
      <c r="D121" s="24"/>
      <c r="E121" s="24"/>
      <c r="G121" s="115" t="s">
        <v>53</v>
      </c>
      <c r="H121" s="115"/>
      <c r="I121" s="115"/>
      <c r="J121" s="25"/>
      <c r="K121" s="25"/>
      <c r="M121" s="26"/>
      <c r="N121" s="24" t="s">
        <v>54</v>
      </c>
      <c r="O121" s="24"/>
    </row>
  </sheetData>
  <autoFilter ref="A6:P118" xr:uid="{00000000-0009-0000-0000-000000000000}">
    <filterColumn colId="1" showButton="0"/>
  </autoFilter>
  <mergeCells count="69">
    <mergeCell ref="B11:B12"/>
    <mergeCell ref="A11:A12"/>
    <mergeCell ref="C11:C12"/>
    <mergeCell ref="B18:B21"/>
    <mergeCell ref="A18:A21"/>
    <mergeCell ref="B7:B8"/>
    <mergeCell ref="A7:A8"/>
    <mergeCell ref="C7:C8"/>
    <mergeCell ref="B9:B10"/>
    <mergeCell ref="A9:A10"/>
    <mergeCell ref="C9:C10"/>
    <mergeCell ref="B6:C6"/>
    <mergeCell ref="B1:P1"/>
    <mergeCell ref="B2:P2"/>
    <mergeCell ref="A3:A4"/>
    <mergeCell ref="B3:B4"/>
    <mergeCell ref="C3:C4"/>
    <mergeCell ref="D3:D4"/>
    <mergeCell ref="E3:E4"/>
    <mergeCell ref="F3:F4"/>
    <mergeCell ref="M3:P3"/>
    <mergeCell ref="H3:L3"/>
    <mergeCell ref="A22:A24"/>
    <mergeCell ref="C22:C24"/>
    <mergeCell ref="C18:C21"/>
    <mergeCell ref="B25:B27"/>
    <mergeCell ref="A25:A27"/>
    <mergeCell ref="C25:C27"/>
    <mergeCell ref="B22:B24"/>
    <mergeCell ref="B28:B29"/>
    <mergeCell ref="A30:A35"/>
    <mergeCell ref="B30:B35"/>
    <mergeCell ref="C30:C35"/>
    <mergeCell ref="A36:A39"/>
    <mergeCell ref="B36:B39"/>
    <mergeCell ref="C36:C39"/>
    <mergeCell ref="A28:A29"/>
    <mergeCell ref="A40:A42"/>
    <mergeCell ref="B40:B42"/>
    <mergeCell ref="C40:C42"/>
    <mergeCell ref="A43:A47"/>
    <mergeCell ref="B43:B47"/>
    <mergeCell ref="C43:C47"/>
    <mergeCell ref="B48:B49"/>
    <mergeCell ref="A48:A49"/>
    <mergeCell ref="C48:C49"/>
    <mergeCell ref="A50:A52"/>
    <mergeCell ref="B50:B52"/>
    <mergeCell ref="C50:C52"/>
    <mergeCell ref="B53:B54"/>
    <mergeCell ref="A53:A54"/>
    <mergeCell ref="C53:C54"/>
    <mergeCell ref="A55:A63"/>
    <mergeCell ref="B55:B63"/>
    <mergeCell ref="C55:C63"/>
    <mergeCell ref="A64:A67"/>
    <mergeCell ref="B64:B67"/>
    <mergeCell ref="C64:C67"/>
    <mergeCell ref="B68:C68"/>
    <mergeCell ref="G120:I120"/>
    <mergeCell ref="A69:A102"/>
    <mergeCell ref="B69:B102"/>
    <mergeCell ref="C69:C102"/>
    <mergeCell ref="G121:I121"/>
    <mergeCell ref="A120:C120"/>
    <mergeCell ref="A121:C121"/>
    <mergeCell ref="B104:B118"/>
    <mergeCell ref="A104:A118"/>
    <mergeCell ref="C104:C118"/>
  </mergeCells>
  <dataValidations count="1">
    <dataValidation type="list" allowBlank="1" showInputMessage="1" showErrorMessage="1" errorTitle="Lỗi nhập liệu" error="Bạn phải nhập nguồn gốc sử dụng như ở trong sheet DanhMuc" sqref="B64 B7 B9 B11 B22 B25 B28 B30 B36 B40 B43 B48 B50 B53 B55 B69 B103:B104 B13 B14:B18" xr:uid="{00000000-0002-0000-0000-000000000000}">
      <formula1>LoaiNguonGocSuDung</formula1>
    </dataValidation>
  </dataValidations>
  <pageMargins left="0.59055118110236227" right="0.19685039370078741" top="0.55118110236220474" bottom="0.78740157480314965"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V349"/>
  <sheetViews>
    <sheetView showZeros="0" tabSelected="1" zoomScale="85" zoomScaleNormal="85" zoomScaleSheetLayoutView="85" zoomScalePageLayoutView="130" workbookViewId="0">
      <pane ySplit="7" topLeftCell="A262" activePane="bottomLeft" state="frozen"/>
      <selection pane="bottomLeft" activeCell="F5" sqref="F5:F6"/>
    </sheetView>
  </sheetViews>
  <sheetFormatPr defaultColWidth="9" defaultRowHeight="20.100000000000001" customHeight="1"/>
  <cols>
    <col min="1" max="1" width="4.09765625" style="33" customWidth="1"/>
    <col min="2" max="2" width="18.19921875" style="86" customWidth="1"/>
    <col min="3" max="3" width="20.796875" style="86" customWidth="1"/>
    <col min="4" max="4" width="4.69921875" style="33" customWidth="1"/>
    <col min="5" max="5" width="6.3984375" style="33" customWidth="1"/>
    <col min="6" max="6" width="10.69921875" style="33" customWidth="1"/>
    <col min="7" max="7" width="9.59765625" style="33" customWidth="1"/>
    <col min="8" max="8" width="9.19921875" style="33" customWidth="1"/>
    <col min="9" max="9" width="7.796875" style="33" customWidth="1"/>
    <col min="10" max="10" width="7.09765625" style="33" customWidth="1"/>
    <col min="11" max="11" width="7.296875" style="33" customWidth="1"/>
    <col min="12" max="12" width="6.796875" style="33" customWidth="1"/>
    <col min="13" max="13" width="7.59765625" style="33" customWidth="1"/>
    <col min="14" max="14" width="9.5" style="33" customWidth="1"/>
    <col min="15" max="15" width="7.09765625" style="33" customWidth="1"/>
    <col min="16" max="16" width="7.59765625" style="33" customWidth="1"/>
    <col min="17" max="17" width="2.796875" style="33" hidden="1" customWidth="1"/>
    <col min="18" max="18" width="2.3984375" style="33" hidden="1" customWidth="1"/>
    <col min="19" max="19" width="8.59765625" style="33" customWidth="1"/>
    <col min="20" max="20" width="2.19921875" style="33" customWidth="1"/>
    <col min="21" max="21" width="4.09765625" style="33" customWidth="1"/>
    <col min="22" max="16384" width="9" style="33"/>
  </cols>
  <sheetData>
    <row r="1" spans="1:19" s="32" customFormat="1" ht="23.25" customHeight="1">
      <c r="A1" s="104" t="s">
        <v>181</v>
      </c>
      <c r="B1" s="104"/>
      <c r="C1" s="104"/>
      <c r="D1" s="104"/>
      <c r="E1" s="104"/>
      <c r="F1" s="104"/>
      <c r="G1" s="104"/>
      <c r="H1" s="104"/>
      <c r="I1" s="104"/>
      <c r="J1" s="104"/>
      <c r="K1" s="104"/>
      <c r="L1" s="104"/>
      <c r="M1" s="104"/>
      <c r="N1" s="104"/>
      <c r="O1" s="104"/>
      <c r="P1" s="104"/>
      <c r="Q1" s="104"/>
      <c r="R1" s="104"/>
      <c r="S1" s="104"/>
    </row>
    <row r="2" spans="1:19" s="32" customFormat="1" ht="19.5" customHeight="1">
      <c r="A2" s="104" t="s">
        <v>180</v>
      </c>
      <c r="B2" s="104"/>
      <c r="C2" s="104"/>
      <c r="D2" s="104"/>
      <c r="E2" s="104"/>
      <c r="F2" s="104"/>
      <c r="G2" s="104"/>
      <c r="H2" s="104"/>
      <c r="I2" s="104"/>
      <c r="J2" s="104"/>
      <c r="K2" s="104"/>
      <c r="L2" s="104"/>
      <c r="M2" s="104"/>
      <c r="N2" s="104"/>
      <c r="O2" s="104"/>
      <c r="P2" s="104"/>
      <c r="Q2" s="104"/>
      <c r="R2" s="104"/>
      <c r="S2" s="104"/>
    </row>
    <row r="3" spans="1:19" s="32" customFormat="1" ht="21" customHeight="1">
      <c r="A3" s="135" t="s">
        <v>191</v>
      </c>
      <c r="B3" s="135"/>
      <c r="C3" s="135"/>
      <c r="D3" s="135"/>
      <c r="E3" s="135"/>
      <c r="F3" s="135"/>
      <c r="G3" s="135"/>
      <c r="H3" s="135"/>
      <c r="I3" s="135"/>
      <c r="J3" s="135"/>
      <c r="K3" s="135"/>
      <c r="L3" s="135"/>
      <c r="M3" s="135"/>
      <c r="N3" s="135"/>
      <c r="O3" s="135"/>
      <c r="P3" s="135"/>
      <c r="Q3" s="135"/>
      <c r="R3" s="135"/>
      <c r="S3" s="135"/>
    </row>
    <row r="4" spans="1:19" ht="20.100000000000001" customHeight="1">
      <c r="A4" s="105"/>
      <c r="B4" s="105"/>
      <c r="C4" s="105"/>
      <c r="D4" s="105"/>
      <c r="E4" s="105"/>
      <c r="F4" s="105"/>
      <c r="G4" s="105"/>
      <c r="H4" s="105"/>
      <c r="I4" s="105"/>
      <c r="J4" s="105"/>
      <c r="K4" s="105"/>
      <c r="L4" s="105"/>
      <c r="M4" s="105"/>
      <c r="N4" s="105"/>
      <c r="O4" s="105"/>
      <c r="P4" s="105"/>
      <c r="Q4" s="105"/>
      <c r="R4" s="105"/>
      <c r="S4" s="105"/>
    </row>
    <row r="5" spans="1:19" s="34" customFormat="1" ht="24" customHeight="1">
      <c r="A5" s="106" t="s">
        <v>17</v>
      </c>
      <c r="B5" s="106" t="s">
        <v>185</v>
      </c>
      <c r="C5" s="106" t="s">
        <v>179</v>
      </c>
      <c r="D5" s="106" t="s">
        <v>11</v>
      </c>
      <c r="E5" s="106" t="s">
        <v>0</v>
      </c>
      <c r="F5" s="106" t="s">
        <v>186</v>
      </c>
      <c r="G5" s="106" t="s">
        <v>18</v>
      </c>
      <c r="H5" s="108" t="s">
        <v>9</v>
      </c>
      <c r="I5" s="109"/>
      <c r="J5" s="109"/>
      <c r="K5" s="109"/>
      <c r="L5" s="109"/>
      <c r="M5" s="112"/>
      <c r="N5" s="108" t="s">
        <v>64</v>
      </c>
      <c r="O5" s="109"/>
      <c r="P5" s="112"/>
      <c r="Q5" s="108" t="s">
        <v>69</v>
      </c>
      <c r="R5" s="109"/>
      <c r="S5" s="110" t="s">
        <v>59</v>
      </c>
    </row>
    <row r="6" spans="1:19" s="34" customFormat="1" ht="68.25" customHeight="1">
      <c r="A6" s="107"/>
      <c r="B6" s="107"/>
      <c r="C6" s="107"/>
      <c r="D6" s="107"/>
      <c r="E6" s="107"/>
      <c r="F6" s="107"/>
      <c r="G6" s="107"/>
      <c r="H6" s="35" t="s">
        <v>6</v>
      </c>
      <c r="I6" s="35" t="s">
        <v>14</v>
      </c>
      <c r="J6" s="35" t="s">
        <v>56</v>
      </c>
      <c r="K6" s="35" t="s">
        <v>57</v>
      </c>
      <c r="L6" s="35" t="s">
        <v>55</v>
      </c>
      <c r="M6" s="35" t="s">
        <v>65</v>
      </c>
      <c r="N6" s="35" t="s">
        <v>6</v>
      </c>
      <c r="O6" s="35" t="s">
        <v>66</v>
      </c>
      <c r="P6" s="35" t="s">
        <v>68</v>
      </c>
      <c r="Q6" s="35" t="s">
        <v>6</v>
      </c>
      <c r="R6" s="35" t="s">
        <v>67</v>
      </c>
      <c r="S6" s="111"/>
    </row>
    <row r="7" spans="1:19" ht="0.75" customHeight="1">
      <c r="A7" s="36"/>
      <c r="B7" s="37">
        <f>B8-F9</f>
        <v>-225839.20000000004</v>
      </c>
      <c r="C7" s="38"/>
      <c r="D7" s="36"/>
      <c r="E7" s="36"/>
      <c r="F7" s="36"/>
      <c r="G7" s="36"/>
      <c r="H7" s="36"/>
      <c r="I7" s="36"/>
      <c r="J7" s="36"/>
      <c r="K7" s="36"/>
      <c r="L7" s="36"/>
      <c r="M7" s="36"/>
      <c r="N7" s="36"/>
      <c r="O7" s="36"/>
      <c r="P7" s="36"/>
      <c r="Q7" s="36"/>
      <c r="R7" s="36"/>
      <c r="S7" s="36"/>
    </row>
    <row r="8" spans="1:19" s="40" customFormat="1" ht="30" customHeight="1">
      <c r="A8" s="39">
        <v>1</v>
      </c>
      <c r="B8" s="29">
        <v>2</v>
      </c>
      <c r="C8" s="39">
        <v>3</v>
      </c>
      <c r="D8" s="39">
        <v>4</v>
      </c>
      <c r="E8" s="39">
        <v>5</v>
      </c>
      <c r="F8" s="39">
        <v>6</v>
      </c>
      <c r="G8" s="39">
        <v>7</v>
      </c>
      <c r="H8" s="39" t="s">
        <v>152</v>
      </c>
      <c r="I8" s="39">
        <v>9</v>
      </c>
      <c r="J8" s="39">
        <v>10</v>
      </c>
      <c r="K8" s="39">
        <v>11</v>
      </c>
      <c r="L8" s="39">
        <v>12</v>
      </c>
      <c r="M8" s="39">
        <v>13</v>
      </c>
      <c r="N8" s="39" t="s">
        <v>182</v>
      </c>
      <c r="O8" s="39">
        <v>15</v>
      </c>
      <c r="P8" s="39">
        <v>16</v>
      </c>
      <c r="Q8" s="39" t="s">
        <v>73</v>
      </c>
      <c r="R8" s="39">
        <v>24</v>
      </c>
      <c r="S8" s="39">
        <v>17</v>
      </c>
    </row>
    <row r="9" spans="1:19" s="34" customFormat="1" ht="29.25" customHeight="1">
      <c r="A9" s="41" t="s">
        <v>70</v>
      </c>
      <c r="B9" s="101" t="s">
        <v>71</v>
      </c>
      <c r="C9" s="102"/>
      <c r="D9" s="42"/>
      <c r="E9" s="41"/>
      <c r="F9" s="43">
        <f t="shared" ref="F9:R9" si="0">F10+F316</f>
        <v>225841.20000000004</v>
      </c>
      <c r="G9" s="44">
        <f t="shared" si="0"/>
        <v>0</v>
      </c>
      <c r="H9" s="44">
        <f t="shared" si="0"/>
        <v>200089.50000000006</v>
      </c>
      <c r="I9" s="44">
        <f t="shared" si="0"/>
        <v>159970.90000000002</v>
      </c>
      <c r="J9" s="44">
        <f t="shared" si="0"/>
        <v>564.4</v>
      </c>
      <c r="K9" s="44">
        <f t="shared" si="0"/>
        <v>519.29999999999995</v>
      </c>
      <c r="L9" s="44">
        <f t="shared" si="0"/>
        <v>32462.200000000012</v>
      </c>
      <c r="M9" s="44">
        <f t="shared" si="0"/>
        <v>6572.7000000000007</v>
      </c>
      <c r="N9" s="44">
        <f t="shared" si="0"/>
        <v>25751.699999999997</v>
      </c>
      <c r="O9" s="44">
        <f t="shared" si="0"/>
        <v>11828.5</v>
      </c>
      <c r="P9" s="44">
        <f t="shared" si="0"/>
        <v>13923.199999999999</v>
      </c>
      <c r="Q9" s="44">
        <f t="shared" si="0"/>
        <v>0</v>
      </c>
      <c r="R9" s="44">
        <f t="shared" si="0"/>
        <v>0</v>
      </c>
      <c r="S9" s="41"/>
    </row>
    <row r="10" spans="1:19" s="34" customFormat="1" ht="21" customHeight="1">
      <c r="A10" s="45" t="s">
        <v>58</v>
      </c>
      <c r="B10" s="96" t="s">
        <v>72</v>
      </c>
      <c r="C10" s="97"/>
      <c r="D10" s="45"/>
      <c r="E10" s="41"/>
      <c r="F10" s="44">
        <f>H10+N10+Q10</f>
        <v>158101.70000000004</v>
      </c>
      <c r="G10" s="44"/>
      <c r="H10" s="44">
        <f>SUM(I10:M10)</f>
        <v>146273.20000000004</v>
      </c>
      <c r="I10" s="44">
        <f t="shared" ref="I10:P10" si="1">SUM(I11:I315)</f>
        <v>106154.60000000002</v>
      </c>
      <c r="J10" s="44">
        <f t="shared" si="1"/>
        <v>564.4</v>
      </c>
      <c r="K10" s="44">
        <f t="shared" si="1"/>
        <v>519.29999999999995</v>
      </c>
      <c r="L10" s="44">
        <f t="shared" si="1"/>
        <v>32462.200000000012</v>
      </c>
      <c r="M10" s="44">
        <f t="shared" si="1"/>
        <v>6572.7000000000007</v>
      </c>
      <c r="N10" s="44">
        <f t="shared" si="1"/>
        <v>11828.5</v>
      </c>
      <c r="O10" s="44">
        <f t="shared" si="1"/>
        <v>11828.5</v>
      </c>
      <c r="P10" s="44">
        <f t="shared" si="1"/>
        <v>0</v>
      </c>
      <c r="Q10" s="44">
        <f>SUM(Q11:Q111)</f>
        <v>0</v>
      </c>
      <c r="R10" s="44">
        <f>SUM(R11:R111)</f>
        <v>0</v>
      </c>
      <c r="S10" s="44"/>
    </row>
    <row r="11" spans="1:19" s="48" customFormat="1" ht="17.25" customHeight="1">
      <c r="A11" s="93">
        <v>1</v>
      </c>
      <c r="B11" s="98" t="s">
        <v>147</v>
      </c>
      <c r="C11" s="89" t="s">
        <v>141</v>
      </c>
      <c r="D11" s="46">
        <v>4</v>
      </c>
      <c r="E11" s="46">
        <v>6</v>
      </c>
      <c r="F11" s="46">
        <v>1391.1</v>
      </c>
      <c r="G11" s="46" t="s">
        <v>130</v>
      </c>
      <c r="H11" s="47">
        <f t="shared" ref="H11" si="2">SUM(I11:M11)</f>
        <v>1191.0999999999999</v>
      </c>
      <c r="I11" s="47">
        <f>F11-N11</f>
        <v>1191.0999999999999</v>
      </c>
      <c r="J11" s="47">
        <f t="shared" ref="J11" si="3">IF($G11="NTS",$F11,0)</f>
        <v>0</v>
      </c>
      <c r="K11" s="47">
        <f t="shared" ref="K11" si="4">IF($G11="LUK",$F11,0)</f>
        <v>0</v>
      </c>
      <c r="L11" s="47">
        <f t="shared" ref="L11" si="5">IF($G11="LUC",$F11,0)</f>
        <v>0</v>
      </c>
      <c r="M11" s="47">
        <f t="shared" ref="M11" si="6">IF($G11="HNK",$F11,0)</f>
        <v>0</v>
      </c>
      <c r="N11" s="47">
        <f>SUM(O11:O11)</f>
        <v>200</v>
      </c>
      <c r="O11" s="47">
        <v>200</v>
      </c>
      <c r="P11" s="47">
        <f t="shared" ref="P11:P87" si="7">IF($G11="DGT",$F11,0)</f>
        <v>0</v>
      </c>
      <c r="Q11" s="47">
        <f t="shared" ref="Q11:Q87" si="8">SUM(R11)</f>
        <v>0</v>
      </c>
      <c r="R11" s="47">
        <f t="shared" ref="R11:R87" si="9">IF($G11="BCS",$F11,0)</f>
        <v>0</v>
      </c>
      <c r="S11" s="47"/>
    </row>
    <row r="12" spans="1:19" s="48" customFormat="1" ht="17.25" customHeight="1">
      <c r="A12" s="95"/>
      <c r="B12" s="99"/>
      <c r="C12" s="92"/>
      <c r="D12" s="46">
        <v>5</v>
      </c>
      <c r="E12" s="46">
        <v>75</v>
      </c>
      <c r="F12" s="46">
        <v>205.6</v>
      </c>
      <c r="G12" s="46" t="s">
        <v>60</v>
      </c>
      <c r="H12" s="47">
        <f>SUM(I12:M12)</f>
        <v>205.6</v>
      </c>
      <c r="I12" s="47">
        <f>IF($G12="CLN",$F12,0)</f>
        <v>0</v>
      </c>
      <c r="J12" s="47">
        <f>IF($G12="NTS",$F12,0)</f>
        <v>0</v>
      </c>
      <c r="K12" s="47">
        <f>IF($G12="LUK",$F12,0)</f>
        <v>0</v>
      </c>
      <c r="L12" s="47">
        <f>IF($G12="LUC",$F12,0)</f>
        <v>0</v>
      </c>
      <c r="M12" s="47">
        <f>IF($G12="HNK",$F12,0)</f>
        <v>205.6</v>
      </c>
      <c r="N12" s="47">
        <f>SUM(O12:P12)</f>
        <v>0</v>
      </c>
      <c r="O12" s="47">
        <f>IF($G12="ODT",$F12,0)</f>
        <v>0</v>
      </c>
      <c r="P12" s="47">
        <f>IF($G12="DGT",$F12,0)</f>
        <v>0</v>
      </c>
      <c r="Q12" s="47"/>
      <c r="R12" s="47"/>
      <c r="S12" s="47"/>
    </row>
    <row r="13" spans="1:19" s="49" customFormat="1" ht="17.25" customHeight="1">
      <c r="A13" s="95"/>
      <c r="B13" s="100"/>
      <c r="C13" s="90"/>
      <c r="D13" s="46">
        <v>4</v>
      </c>
      <c r="E13" s="46">
        <v>16</v>
      </c>
      <c r="F13" s="46">
        <v>272</v>
      </c>
      <c r="G13" s="46" t="s">
        <v>3</v>
      </c>
      <c r="H13" s="47">
        <f t="shared" ref="H13" si="10">SUM(I13:M13)</f>
        <v>272</v>
      </c>
      <c r="I13" s="47">
        <f>IF($G13="CLN",$F13,0)</f>
        <v>272</v>
      </c>
      <c r="J13" s="47">
        <f>IF($G13="NTS",$F13,0)</f>
        <v>0</v>
      </c>
      <c r="K13" s="47">
        <f>IF($G13="LUK",$F13,0)</f>
        <v>0</v>
      </c>
      <c r="L13" s="47">
        <f>IF($G13="LUC",$F13,0)</f>
        <v>0</v>
      </c>
      <c r="M13" s="47">
        <f>IF($G13="HNK",$F13,0)</f>
        <v>0</v>
      </c>
      <c r="N13" s="47">
        <f>SUM(O13:O13)</f>
        <v>0</v>
      </c>
      <c r="O13" s="47">
        <f>IF($G13="ODT",$F13,0)</f>
        <v>0</v>
      </c>
      <c r="P13" s="47"/>
      <c r="Q13" s="47"/>
      <c r="R13" s="47"/>
      <c r="S13" s="47"/>
    </row>
    <row r="14" spans="1:19" s="52" customFormat="1" ht="22.5" customHeight="1">
      <c r="A14" s="50">
        <v>2</v>
      </c>
      <c r="B14" s="51" t="s">
        <v>158</v>
      </c>
      <c r="C14" s="46" t="s">
        <v>141</v>
      </c>
      <c r="D14" s="46">
        <v>4</v>
      </c>
      <c r="E14" s="46">
        <v>13</v>
      </c>
      <c r="F14" s="46">
        <v>1366.6</v>
      </c>
      <c r="G14" s="46" t="s">
        <v>130</v>
      </c>
      <c r="H14" s="47">
        <f t="shared" ref="H14:H16" si="11">SUM(I14:M14)</f>
        <v>1166.5999999999999</v>
      </c>
      <c r="I14" s="47">
        <f>F14-N14</f>
        <v>1166.5999999999999</v>
      </c>
      <c r="J14" s="47">
        <f t="shared" ref="J14:J87" si="12">IF($G14="NTS",$F14,0)</f>
        <v>0</v>
      </c>
      <c r="K14" s="47">
        <f t="shared" ref="K14:K87" si="13">IF($G14="LUK",$F14,0)</f>
        <v>0</v>
      </c>
      <c r="L14" s="47">
        <f t="shared" ref="L14:L87" si="14">IF($G14="LUC",$F14,0)</f>
        <v>0</v>
      </c>
      <c r="M14" s="47">
        <f t="shared" ref="M14:M87" si="15">IF($G14="HNK",$F14,0)</f>
        <v>0</v>
      </c>
      <c r="N14" s="47">
        <f>SUM(O14:O14)</f>
        <v>200</v>
      </c>
      <c r="O14" s="47">
        <v>200</v>
      </c>
      <c r="P14" s="47"/>
      <c r="Q14" s="47"/>
      <c r="R14" s="47"/>
      <c r="S14" s="47"/>
    </row>
    <row r="15" spans="1:19" s="52" customFormat="1" ht="22.5" customHeight="1">
      <c r="A15" s="50">
        <v>3</v>
      </c>
      <c r="B15" s="51" t="s">
        <v>159</v>
      </c>
      <c r="C15" s="46" t="s">
        <v>141</v>
      </c>
      <c r="D15" s="46">
        <v>4</v>
      </c>
      <c r="E15" s="46">
        <v>14</v>
      </c>
      <c r="F15" s="46">
        <v>253.6</v>
      </c>
      <c r="G15" s="46" t="s">
        <v>130</v>
      </c>
      <c r="H15" s="47">
        <f t="shared" si="11"/>
        <v>53.599999999999994</v>
      </c>
      <c r="I15" s="47">
        <f>F15-N15</f>
        <v>53.599999999999994</v>
      </c>
      <c r="J15" s="47">
        <f t="shared" si="12"/>
        <v>0</v>
      </c>
      <c r="K15" s="47">
        <f t="shared" si="13"/>
        <v>0</v>
      </c>
      <c r="L15" s="47">
        <f t="shared" si="14"/>
        <v>0</v>
      </c>
      <c r="M15" s="47">
        <f t="shared" si="15"/>
        <v>0</v>
      </c>
      <c r="N15" s="47">
        <f>SUM(O15:O15)</f>
        <v>200</v>
      </c>
      <c r="O15" s="47">
        <v>200</v>
      </c>
      <c r="P15" s="47"/>
      <c r="Q15" s="47"/>
      <c r="R15" s="47"/>
      <c r="S15" s="47"/>
    </row>
    <row r="16" spans="1:19" s="52" customFormat="1" ht="22.5" customHeight="1">
      <c r="A16" s="50">
        <v>4</v>
      </c>
      <c r="B16" s="51" t="s">
        <v>160</v>
      </c>
      <c r="C16" s="46" t="s">
        <v>141</v>
      </c>
      <c r="D16" s="46">
        <v>4</v>
      </c>
      <c r="E16" s="46">
        <v>15</v>
      </c>
      <c r="F16" s="46">
        <v>885.1</v>
      </c>
      <c r="G16" s="46" t="s">
        <v>130</v>
      </c>
      <c r="H16" s="47">
        <f t="shared" si="11"/>
        <v>685.1</v>
      </c>
      <c r="I16" s="47">
        <f>F16-N16</f>
        <v>685.1</v>
      </c>
      <c r="J16" s="47">
        <f t="shared" si="12"/>
        <v>0</v>
      </c>
      <c r="K16" s="47">
        <f t="shared" si="13"/>
        <v>0</v>
      </c>
      <c r="L16" s="47">
        <f t="shared" si="14"/>
        <v>0</v>
      </c>
      <c r="M16" s="47">
        <f t="shared" si="15"/>
        <v>0</v>
      </c>
      <c r="N16" s="47">
        <f>SUM(O16:O16)</f>
        <v>200</v>
      </c>
      <c r="O16" s="47">
        <v>200</v>
      </c>
      <c r="P16" s="47"/>
      <c r="Q16" s="47"/>
      <c r="R16" s="47"/>
      <c r="S16" s="47"/>
    </row>
    <row r="17" spans="1:19" s="49" customFormat="1" ht="22.5" customHeight="1">
      <c r="A17" s="50">
        <v>5</v>
      </c>
      <c r="B17" s="38" t="s">
        <v>153</v>
      </c>
      <c r="C17" s="46" t="s">
        <v>141</v>
      </c>
      <c r="D17" s="46">
        <v>4</v>
      </c>
      <c r="E17" s="46">
        <v>21</v>
      </c>
      <c r="F17" s="46">
        <v>928.3</v>
      </c>
      <c r="G17" s="46" t="s">
        <v>130</v>
      </c>
      <c r="H17" s="47">
        <f t="shared" ref="H17" si="16">SUM(I17:M17)</f>
        <v>728.3</v>
      </c>
      <c r="I17" s="47">
        <f>F17-O17</f>
        <v>728.3</v>
      </c>
      <c r="J17" s="47">
        <f t="shared" si="12"/>
        <v>0</v>
      </c>
      <c r="K17" s="47">
        <f t="shared" si="13"/>
        <v>0</v>
      </c>
      <c r="L17" s="47">
        <f t="shared" si="14"/>
        <v>0</v>
      </c>
      <c r="M17" s="47">
        <f t="shared" si="15"/>
        <v>0</v>
      </c>
      <c r="N17" s="47">
        <f>SUM(O17:P17)</f>
        <v>200</v>
      </c>
      <c r="O17" s="47">
        <v>200</v>
      </c>
      <c r="P17" s="47">
        <f t="shared" si="7"/>
        <v>0</v>
      </c>
      <c r="Q17" s="47">
        <f t="shared" ref="Q17" si="17">SUM(R17)</f>
        <v>0</v>
      </c>
      <c r="R17" s="47">
        <f t="shared" si="9"/>
        <v>0</v>
      </c>
      <c r="S17" s="47"/>
    </row>
    <row r="18" spans="1:19" s="49" customFormat="1" ht="22.5" customHeight="1">
      <c r="A18" s="50">
        <v>6</v>
      </c>
      <c r="B18" s="38" t="s">
        <v>154</v>
      </c>
      <c r="C18" s="46" t="s">
        <v>141</v>
      </c>
      <c r="D18" s="46">
        <v>4</v>
      </c>
      <c r="E18" s="46">
        <v>17</v>
      </c>
      <c r="F18" s="46">
        <v>352.2</v>
      </c>
      <c r="G18" s="46" t="s">
        <v>130</v>
      </c>
      <c r="H18" s="47">
        <f t="shared" ref="H18:H21" si="18">SUM(I18:M18)</f>
        <v>152.19999999999999</v>
      </c>
      <c r="I18" s="47">
        <f>F18-N18</f>
        <v>152.19999999999999</v>
      </c>
      <c r="J18" s="47">
        <f t="shared" si="12"/>
        <v>0</v>
      </c>
      <c r="K18" s="47">
        <f t="shared" si="13"/>
        <v>0</v>
      </c>
      <c r="L18" s="47">
        <f t="shared" si="14"/>
        <v>0</v>
      </c>
      <c r="M18" s="47">
        <f t="shared" si="15"/>
        <v>0</v>
      </c>
      <c r="N18" s="47">
        <f>SUM(O18:O18)</f>
        <v>200</v>
      </c>
      <c r="O18" s="47">
        <v>200</v>
      </c>
      <c r="P18" s="47"/>
      <c r="Q18" s="47"/>
      <c r="R18" s="47"/>
      <c r="S18" s="47"/>
    </row>
    <row r="19" spans="1:19" s="49" customFormat="1" ht="22.5" customHeight="1">
      <c r="A19" s="50">
        <v>7</v>
      </c>
      <c r="B19" s="51" t="s">
        <v>155</v>
      </c>
      <c r="C19" s="46" t="s">
        <v>141</v>
      </c>
      <c r="D19" s="46">
        <v>4</v>
      </c>
      <c r="E19" s="46">
        <v>18</v>
      </c>
      <c r="F19" s="46">
        <v>381.9</v>
      </c>
      <c r="G19" s="46" t="s">
        <v>130</v>
      </c>
      <c r="H19" s="47">
        <f t="shared" si="18"/>
        <v>181.89999999999998</v>
      </c>
      <c r="I19" s="47">
        <f>F19-N19</f>
        <v>181.89999999999998</v>
      </c>
      <c r="J19" s="47">
        <f t="shared" si="12"/>
        <v>0</v>
      </c>
      <c r="K19" s="47">
        <f t="shared" si="13"/>
        <v>0</v>
      </c>
      <c r="L19" s="47">
        <f t="shared" si="14"/>
        <v>0</v>
      </c>
      <c r="M19" s="47">
        <f t="shared" si="15"/>
        <v>0</v>
      </c>
      <c r="N19" s="47">
        <f>SUM(O19:O19)</f>
        <v>200</v>
      </c>
      <c r="O19" s="47">
        <v>200</v>
      </c>
      <c r="P19" s="47"/>
      <c r="Q19" s="47"/>
      <c r="R19" s="47"/>
      <c r="S19" s="47"/>
    </row>
    <row r="20" spans="1:19" s="49" customFormat="1" ht="22.5" customHeight="1">
      <c r="A20" s="50">
        <v>8</v>
      </c>
      <c r="B20" s="51" t="s">
        <v>156</v>
      </c>
      <c r="C20" s="46" t="s">
        <v>141</v>
      </c>
      <c r="D20" s="46">
        <v>4</v>
      </c>
      <c r="E20" s="46">
        <v>19</v>
      </c>
      <c r="F20" s="46">
        <v>412.7</v>
      </c>
      <c r="G20" s="46" t="s">
        <v>130</v>
      </c>
      <c r="H20" s="47">
        <f t="shared" si="18"/>
        <v>212.7</v>
      </c>
      <c r="I20" s="47">
        <f>F20-N20</f>
        <v>212.7</v>
      </c>
      <c r="J20" s="47">
        <f t="shared" si="12"/>
        <v>0</v>
      </c>
      <c r="K20" s="47">
        <f t="shared" si="13"/>
        <v>0</v>
      </c>
      <c r="L20" s="47">
        <f t="shared" si="14"/>
        <v>0</v>
      </c>
      <c r="M20" s="47">
        <f t="shared" si="15"/>
        <v>0</v>
      </c>
      <c r="N20" s="47">
        <f>SUM(O20:O20)</f>
        <v>200</v>
      </c>
      <c r="O20" s="47">
        <v>200</v>
      </c>
      <c r="P20" s="47"/>
      <c r="Q20" s="47"/>
      <c r="R20" s="47"/>
      <c r="S20" s="47"/>
    </row>
    <row r="21" spans="1:19" s="49" customFormat="1" ht="22.5" customHeight="1">
      <c r="A21" s="50">
        <v>9</v>
      </c>
      <c r="B21" s="51" t="s">
        <v>157</v>
      </c>
      <c r="C21" s="46" t="s">
        <v>141</v>
      </c>
      <c r="D21" s="46">
        <v>4</v>
      </c>
      <c r="E21" s="46">
        <v>20</v>
      </c>
      <c r="F21" s="46">
        <v>192.8</v>
      </c>
      <c r="G21" s="46" t="s">
        <v>130</v>
      </c>
      <c r="H21" s="47">
        <f t="shared" si="18"/>
        <v>92.800000000000011</v>
      </c>
      <c r="I21" s="47">
        <f>F21-N21</f>
        <v>92.800000000000011</v>
      </c>
      <c r="J21" s="47">
        <f t="shared" si="12"/>
        <v>0</v>
      </c>
      <c r="K21" s="47">
        <f t="shared" si="13"/>
        <v>0</v>
      </c>
      <c r="L21" s="47">
        <f t="shared" si="14"/>
        <v>0</v>
      </c>
      <c r="M21" s="47">
        <f t="shared" si="15"/>
        <v>0</v>
      </c>
      <c r="N21" s="47">
        <f>SUM(O21:O21)</f>
        <v>100</v>
      </c>
      <c r="O21" s="47">
        <v>100</v>
      </c>
      <c r="P21" s="47"/>
      <c r="Q21" s="47"/>
      <c r="R21" s="47"/>
      <c r="S21" s="47"/>
    </row>
    <row r="22" spans="1:19" s="48" customFormat="1" ht="22.5" customHeight="1">
      <c r="A22" s="36">
        <v>10</v>
      </c>
      <c r="B22" s="51" t="s">
        <v>75</v>
      </c>
      <c r="C22" s="46" t="s">
        <v>141</v>
      </c>
      <c r="D22" s="46">
        <v>5</v>
      </c>
      <c r="E22" s="46">
        <v>90</v>
      </c>
      <c r="F22" s="46">
        <v>104.8</v>
      </c>
      <c r="G22" s="46" t="s">
        <v>60</v>
      </c>
      <c r="H22" s="47">
        <f t="shared" ref="H22:H87" si="19">SUM(I22:M22)</f>
        <v>104.8</v>
      </c>
      <c r="I22" s="47">
        <f>IF($G22="CLN",$F22,0)</f>
        <v>0</v>
      </c>
      <c r="J22" s="47">
        <f t="shared" si="12"/>
        <v>0</v>
      </c>
      <c r="K22" s="47">
        <f t="shared" si="13"/>
        <v>0</v>
      </c>
      <c r="L22" s="47">
        <f t="shared" si="14"/>
        <v>0</v>
      </c>
      <c r="M22" s="47">
        <f t="shared" si="15"/>
        <v>104.8</v>
      </c>
      <c r="N22" s="47">
        <f t="shared" ref="N22:N43" si="20">SUM(O22:P22)</f>
        <v>0</v>
      </c>
      <c r="O22" s="47">
        <f>IF($G22="ODT",$F22,0)</f>
        <v>0</v>
      </c>
      <c r="P22" s="47">
        <f t="shared" si="7"/>
        <v>0</v>
      </c>
      <c r="Q22" s="47">
        <f t="shared" si="8"/>
        <v>0</v>
      </c>
      <c r="R22" s="47">
        <f t="shared" si="9"/>
        <v>0</v>
      </c>
      <c r="S22" s="47"/>
    </row>
    <row r="23" spans="1:19" s="48" customFormat="1" ht="22.5" customHeight="1">
      <c r="A23" s="36">
        <v>11</v>
      </c>
      <c r="B23" s="51" t="s">
        <v>76</v>
      </c>
      <c r="C23" s="46" t="s">
        <v>141</v>
      </c>
      <c r="D23" s="46">
        <v>5</v>
      </c>
      <c r="E23" s="46">
        <v>49</v>
      </c>
      <c r="F23" s="46">
        <v>301.2</v>
      </c>
      <c r="G23" s="46" t="s">
        <v>2</v>
      </c>
      <c r="H23" s="47">
        <f t="shared" si="19"/>
        <v>301.2</v>
      </c>
      <c r="I23" s="47">
        <f>IF($G23="CLN",$F23,0)</f>
        <v>0</v>
      </c>
      <c r="J23" s="47">
        <f t="shared" si="12"/>
        <v>0</v>
      </c>
      <c r="K23" s="47">
        <f t="shared" si="13"/>
        <v>0</v>
      </c>
      <c r="L23" s="47">
        <f t="shared" si="14"/>
        <v>301.2</v>
      </c>
      <c r="M23" s="47">
        <f t="shared" si="15"/>
        <v>0</v>
      </c>
      <c r="N23" s="47">
        <f t="shared" si="20"/>
        <v>0</v>
      </c>
      <c r="O23" s="47">
        <f>IF($G23="ODT",$F23,0)</f>
        <v>0</v>
      </c>
      <c r="P23" s="47">
        <f t="shared" si="7"/>
        <v>0</v>
      </c>
      <c r="Q23" s="47">
        <f t="shared" si="8"/>
        <v>0</v>
      </c>
      <c r="R23" s="47">
        <f t="shared" si="9"/>
        <v>0</v>
      </c>
      <c r="S23" s="47"/>
    </row>
    <row r="24" spans="1:19" s="48" customFormat="1" ht="22.5" customHeight="1">
      <c r="A24" s="36">
        <v>12</v>
      </c>
      <c r="B24" s="51" t="s">
        <v>145</v>
      </c>
      <c r="C24" s="46" t="s">
        <v>141</v>
      </c>
      <c r="D24" s="46">
        <v>5</v>
      </c>
      <c r="E24" s="46">
        <v>101</v>
      </c>
      <c r="F24" s="46">
        <v>211.8</v>
      </c>
      <c r="G24" s="46" t="s">
        <v>2</v>
      </c>
      <c r="H24" s="47">
        <f t="shared" si="19"/>
        <v>211.8</v>
      </c>
      <c r="I24" s="47">
        <f>IF($G24="CLN",$F24,0)</f>
        <v>0</v>
      </c>
      <c r="J24" s="47">
        <f t="shared" si="12"/>
        <v>0</v>
      </c>
      <c r="K24" s="47">
        <f t="shared" si="13"/>
        <v>0</v>
      </c>
      <c r="L24" s="47">
        <f t="shared" si="14"/>
        <v>211.8</v>
      </c>
      <c r="M24" s="47">
        <f t="shared" si="15"/>
        <v>0</v>
      </c>
      <c r="N24" s="47">
        <f t="shared" si="20"/>
        <v>0</v>
      </c>
      <c r="O24" s="47">
        <f>IF($G24="ODT",$F24,0)</f>
        <v>0</v>
      </c>
      <c r="P24" s="47">
        <f t="shared" si="7"/>
        <v>0</v>
      </c>
      <c r="Q24" s="47">
        <f t="shared" si="8"/>
        <v>0</v>
      </c>
      <c r="R24" s="47">
        <f t="shared" si="9"/>
        <v>0</v>
      </c>
      <c r="S24" s="47"/>
    </row>
    <row r="25" spans="1:19" s="48" customFormat="1" ht="22.5" customHeight="1">
      <c r="A25" s="36">
        <v>13</v>
      </c>
      <c r="B25" s="51" t="s">
        <v>77</v>
      </c>
      <c r="C25" s="46" t="s">
        <v>141</v>
      </c>
      <c r="D25" s="46">
        <v>5</v>
      </c>
      <c r="E25" s="46">
        <v>74</v>
      </c>
      <c r="F25" s="46">
        <v>848.8</v>
      </c>
      <c r="G25" s="46" t="s">
        <v>130</v>
      </c>
      <c r="H25" s="47">
        <f t="shared" si="19"/>
        <v>548.79999999999995</v>
      </c>
      <c r="I25" s="47">
        <f>F25-O25</f>
        <v>548.79999999999995</v>
      </c>
      <c r="J25" s="47">
        <f t="shared" si="12"/>
        <v>0</v>
      </c>
      <c r="K25" s="47">
        <f t="shared" si="13"/>
        <v>0</v>
      </c>
      <c r="L25" s="47">
        <f t="shared" si="14"/>
        <v>0</v>
      </c>
      <c r="M25" s="47">
        <f t="shared" si="15"/>
        <v>0</v>
      </c>
      <c r="N25" s="47">
        <f t="shared" si="20"/>
        <v>300</v>
      </c>
      <c r="O25" s="47">
        <v>300</v>
      </c>
      <c r="P25" s="47">
        <f t="shared" si="7"/>
        <v>0</v>
      </c>
      <c r="Q25" s="47">
        <f t="shared" si="8"/>
        <v>0</v>
      </c>
      <c r="R25" s="47">
        <f t="shared" si="9"/>
        <v>0</v>
      </c>
      <c r="S25" s="47"/>
    </row>
    <row r="26" spans="1:19" s="48" customFormat="1" ht="22.5" customHeight="1">
      <c r="A26" s="36">
        <v>14</v>
      </c>
      <c r="B26" s="51" t="s">
        <v>78</v>
      </c>
      <c r="C26" s="46" t="s">
        <v>141</v>
      </c>
      <c r="D26" s="46">
        <v>5</v>
      </c>
      <c r="E26" s="46">
        <v>73</v>
      </c>
      <c r="F26" s="46">
        <v>2123.1999999999998</v>
      </c>
      <c r="G26" s="46" t="s">
        <v>130</v>
      </c>
      <c r="H26" s="47">
        <f t="shared" si="19"/>
        <v>1823.1999999999998</v>
      </c>
      <c r="I26" s="47">
        <f>F26-O26</f>
        <v>1823.1999999999998</v>
      </c>
      <c r="J26" s="47">
        <f t="shared" si="12"/>
        <v>0</v>
      </c>
      <c r="K26" s="47">
        <f t="shared" si="13"/>
        <v>0</v>
      </c>
      <c r="L26" s="47">
        <f t="shared" si="14"/>
        <v>0</v>
      </c>
      <c r="M26" s="47">
        <f t="shared" si="15"/>
        <v>0</v>
      </c>
      <c r="N26" s="47">
        <f t="shared" si="20"/>
        <v>300</v>
      </c>
      <c r="O26" s="47">
        <v>300</v>
      </c>
      <c r="P26" s="47">
        <f t="shared" si="7"/>
        <v>0</v>
      </c>
      <c r="Q26" s="47">
        <f t="shared" si="8"/>
        <v>0</v>
      </c>
      <c r="R26" s="47">
        <f t="shared" si="9"/>
        <v>0</v>
      </c>
      <c r="S26" s="47"/>
    </row>
    <row r="27" spans="1:19" s="48" customFormat="1" ht="17.25" customHeight="1">
      <c r="A27" s="93">
        <v>15</v>
      </c>
      <c r="B27" s="87" t="s">
        <v>79</v>
      </c>
      <c r="C27" s="89" t="s">
        <v>141</v>
      </c>
      <c r="D27" s="46">
        <v>5</v>
      </c>
      <c r="E27" s="46">
        <v>38</v>
      </c>
      <c r="F27" s="46">
        <v>6.4</v>
      </c>
      <c r="G27" s="46" t="s">
        <v>2</v>
      </c>
      <c r="H27" s="47">
        <f t="shared" si="19"/>
        <v>6.4</v>
      </c>
      <c r="I27" s="47">
        <f t="shared" ref="I27:I34" si="21">IF($G27="CLN",$F27,0)</f>
        <v>0</v>
      </c>
      <c r="J27" s="47">
        <f t="shared" si="12"/>
        <v>0</v>
      </c>
      <c r="K27" s="47">
        <f t="shared" si="13"/>
        <v>0</v>
      </c>
      <c r="L27" s="47">
        <f t="shared" si="14"/>
        <v>6.4</v>
      </c>
      <c r="M27" s="47">
        <f t="shared" si="15"/>
        <v>0</v>
      </c>
      <c r="N27" s="47">
        <f t="shared" si="20"/>
        <v>0</v>
      </c>
      <c r="O27" s="47">
        <f t="shared" ref="O27:O34" si="22">IF($G27="ODT",$F27,0)</f>
        <v>0</v>
      </c>
      <c r="P27" s="47">
        <f t="shared" si="7"/>
        <v>0</v>
      </c>
      <c r="Q27" s="47">
        <f t="shared" si="8"/>
        <v>0</v>
      </c>
      <c r="R27" s="47">
        <f t="shared" si="9"/>
        <v>0</v>
      </c>
      <c r="S27" s="47"/>
    </row>
    <row r="28" spans="1:19" s="53" customFormat="1" ht="17.25" customHeight="1">
      <c r="A28" s="94"/>
      <c r="B28" s="88"/>
      <c r="C28" s="90"/>
      <c r="D28" s="46">
        <v>5</v>
      </c>
      <c r="E28" s="46">
        <v>70</v>
      </c>
      <c r="F28" s="46">
        <v>801.6</v>
      </c>
      <c r="G28" s="46" t="s">
        <v>3</v>
      </c>
      <c r="H28" s="47">
        <f t="shared" si="19"/>
        <v>801.6</v>
      </c>
      <c r="I28" s="47">
        <f t="shared" si="21"/>
        <v>801.6</v>
      </c>
      <c r="J28" s="47">
        <f t="shared" si="12"/>
        <v>0</v>
      </c>
      <c r="K28" s="47">
        <f t="shared" si="13"/>
        <v>0</v>
      </c>
      <c r="L28" s="47">
        <f t="shared" si="14"/>
        <v>0</v>
      </c>
      <c r="M28" s="47">
        <f t="shared" si="15"/>
        <v>0</v>
      </c>
      <c r="N28" s="47">
        <f t="shared" si="20"/>
        <v>0</v>
      </c>
      <c r="O28" s="47">
        <f t="shared" si="22"/>
        <v>0</v>
      </c>
      <c r="P28" s="47">
        <f t="shared" si="7"/>
        <v>0</v>
      </c>
      <c r="Q28" s="47">
        <f t="shared" si="8"/>
        <v>0</v>
      </c>
      <c r="R28" s="47">
        <f t="shared" si="9"/>
        <v>0</v>
      </c>
      <c r="S28" s="47"/>
    </row>
    <row r="29" spans="1:19" s="48" customFormat="1" ht="27.75" customHeight="1">
      <c r="A29" s="36">
        <v>16</v>
      </c>
      <c r="B29" s="51" t="s">
        <v>80</v>
      </c>
      <c r="C29" s="46" t="s">
        <v>141</v>
      </c>
      <c r="D29" s="46">
        <v>5</v>
      </c>
      <c r="E29" s="46">
        <v>107</v>
      </c>
      <c r="F29" s="46">
        <v>51.6</v>
      </c>
      <c r="G29" s="46" t="s">
        <v>60</v>
      </c>
      <c r="H29" s="47">
        <f t="shared" si="19"/>
        <v>51.6</v>
      </c>
      <c r="I29" s="47">
        <f t="shared" si="21"/>
        <v>0</v>
      </c>
      <c r="J29" s="47">
        <f t="shared" si="12"/>
        <v>0</v>
      </c>
      <c r="K29" s="47">
        <f t="shared" si="13"/>
        <v>0</v>
      </c>
      <c r="L29" s="47">
        <f t="shared" si="14"/>
        <v>0</v>
      </c>
      <c r="M29" s="47">
        <f t="shared" si="15"/>
        <v>51.6</v>
      </c>
      <c r="N29" s="47">
        <f t="shared" si="20"/>
        <v>0</v>
      </c>
      <c r="O29" s="47">
        <f t="shared" si="22"/>
        <v>0</v>
      </c>
      <c r="P29" s="47">
        <f t="shared" si="7"/>
        <v>0</v>
      </c>
      <c r="Q29" s="47">
        <f t="shared" si="8"/>
        <v>0</v>
      </c>
      <c r="R29" s="47">
        <f t="shared" si="9"/>
        <v>0</v>
      </c>
      <c r="S29" s="47"/>
    </row>
    <row r="30" spans="1:19" s="53" customFormat="1" ht="27.75" customHeight="1">
      <c r="A30" s="36">
        <v>17</v>
      </c>
      <c r="B30" s="51" t="s">
        <v>84</v>
      </c>
      <c r="C30" s="46" t="s">
        <v>141</v>
      </c>
      <c r="D30" s="46">
        <v>5</v>
      </c>
      <c r="E30" s="46">
        <v>106</v>
      </c>
      <c r="F30" s="46">
        <v>371.1</v>
      </c>
      <c r="G30" s="46" t="s">
        <v>2</v>
      </c>
      <c r="H30" s="47">
        <f t="shared" si="19"/>
        <v>371.1</v>
      </c>
      <c r="I30" s="47">
        <f t="shared" si="21"/>
        <v>0</v>
      </c>
      <c r="J30" s="47">
        <f t="shared" si="12"/>
        <v>0</v>
      </c>
      <c r="K30" s="47">
        <f t="shared" si="13"/>
        <v>0</v>
      </c>
      <c r="L30" s="47">
        <f t="shared" si="14"/>
        <v>371.1</v>
      </c>
      <c r="M30" s="47">
        <f t="shared" si="15"/>
        <v>0</v>
      </c>
      <c r="N30" s="47">
        <f t="shared" si="20"/>
        <v>0</v>
      </c>
      <c r="O30" s="47">
        <f t="shared" si="22"/>
        <v>0</v>
      </c>
      <c r="P30" s="47">
        <f t="shared" si="7"/>
        <v>0</v>
      </c>
      <c r="Q30" s="47">
        <f t="shared" si="8"/>
        <v>0</v>
      </c>
      <c r="R30" s="47">
        <f t="shared" si="9"/>
        <v>0</v>
      </c>
      <c r="S30" s="47"/>
    </row>
    <row r="31" spans="1:19" s="53" customFormat="1" ht="27.75" customHeight="1">
      <c r="A31" s="36">
        <v>18</v>
      </c>
      <c r="B31" s="51" t="s">
        <v>85</v>
      </c>
      <c r="C31" s="46" t="s">
        <v>141</v>
      </c>
      <c r="D31" s="46">
        <v>5</v>
      </c>
      <c r="E31" s="46">
        <v>99</v>
      </c>
      <c r="F31" s="46">
        <v>100.7</v>
      </c>
      <c r="G31" s="46" t="s">
        <v>2</v>
      </c>
      <c r="H31" s="47">
        <f t="shared" si="19"/>
        <v>100.7</v>
      </c>
      <c r="I31" s="47">
        <f t="shared" si="21"/>
        <v>0</v>
      </c>
      <c r="J31" s="47">
        <f t="shared" si="12"/>
        <v>0</v>
      </c>
      <c r="K31" s="47">
        <f t="shared" si="13"/>
        <v>0</v>
      </c>
      <c r="L31" s="47">
        <f t="shared" si="14"/>
        <v>100.7</v>
      </c>
      <c r="M31" s="47">
        <f t="shared" si="15"/>
        <v>0</v>
      </c>
      <c r="N31" s="47">
        <f t="shared" si="20"/>
        <v>0</v>
      </c>
      <c r="O31" s="47">
        <f t="shared" si="22"/>
        <v>0</v>
      </c>
      <c r="P31" s="47">
        <f t="shared" si="7"/>
        <v>0</v>
      </c>
      <c r="Q31" s="47">
        <f t="shared" si="8"/>
        <v>0</v>
      </c>
      <c r="R31" s="47">
        <f t="shared" si="9"/>
        <v>0</v>
      </c>
      <c r="S31" s="47"/>
    </row>
    <row r="32" spans="1:19" s="48" customFormat="1" ht="27.75" customHeight="1">
      <c r="A32" s="36">
        <v>19</v>
      </c>
      <c r="B32" s="51" t="s">
        <v>86</v>
      </c>
      <c r="C32" s="46" t="s">
        <v>141</v>
      </c>
      <c r="D32" s="46">
        <v>5</v>
      </c>
      <c r="E32" s="46">
        <v>69</v>
      </c>
      <c r="F32" s="46">
        <v>1328.8</v>
      </c>
      <c r="G32" s="46" t="s">
        <v>60</v>
      </c>
      <c r="H32" s="47">
        <f t="shared" si="19"/>
        <v>1328.8</v>
      </c>
      <c r="I32" s="47">
        <f t="shared" si="21"/>
        <v>0</v>
      </c>
      <c r="J32" s="47">
        <f t="shared" si="12"/>
        <v>0</v>
      </c>
      <c r="K32" s="47">
        <f t="shared" si="13"/>
        <v>0</v>
      </c>
      <c r="L32" s="47">
        <f t="shared" si="14"/>
        <v>0</v>
      </c>
      <c r="M32" s="47">
        <f t="shared" si="15"/>
        <v>1328.8</v>
      </c>
      <c r="N32" s="47">
        <f t="shared" si="20"/>
        <v>0</v>
      </c>
      <c r="O32" s="47">
        <f t="shared" si="22"/>
        <v>0</v>
      </c>
      <c r="P32" s="47">
        <f t="shared" si="7"/>
        <v>0</v>
      </c>
      <c r="Q32" s="47">
        <f t="shared" si="8"/>
        <v>0</v>
      </c>
      <c r="R32" s="47">
        <f t="shared" si="9"/>
        <v>0</v>
      </c>
      <c r="S32" s="47"/>
    </row>
    <row r="33" spans="1:19" ht="17.25" customHeight="1">
      <c r="A33" s="93">
        <v>20</v>
      </c>
      <c r="B33" s="87" t="s">
        <v>93</v>
      </c>
      <c r="C33" s="89" t="s">
        <v>141</v>
      </c>
      <c r="D33" s="46">
        <v>5</v>
      </c>
      <c r="E33" s="46">
        <v>87</v>
      </c>
      <c r="F33" s="46">
        <v>164.2</v>
      </c>
      <c r="G33" s="46" t="s">
        <v>2</v>
      </c>
      <c r="H33" s="47">
        <f t="shared" si="19"/>
        <v>164.2</v>
      </c>
      <c r="I33" s="47">
        <f t="shared" si="21"/>
        <v>0</v>
      </c>
      <c r="J33" s="47">
        <f t="shared" si="12"/>
        <v>0</v>
      </c>
      <c r="K33" s="47">
        <f t="shared" si="13"/>
        <v>0</v>
      </c>
      <c r="L33" s="47">
        <f t="shared" si="14"/>
        <v>164.2</v>
      </c>
      <c r="M33" s="47">
        <f t="shared" si="15"/>
        <v>0</v>
      </c>
      <c r="N33" s="47">
        <f t="shared" si="20"/>
        <v>0</v>
      </c>
      <c r="O33" s="47">
        <f t="shared" si="22"/>
        <v>0</v>
      </c>
      <c r="P33" s="47">
        <f t="shared" si="7"/>
        <v>0</v>
      </c>
      <c r="Q33" s="47">
        <f t="shared" si="8"/>
        <v>0</v>
      </c>
      <c r="R33" s="47">
        <f t="shared" si="9"/>
        <v>0</v>
      </c>
      <c r="S33" s="47"/>
    </row>
    <row r="34" spans="1:19" ht="17.25" customHeight="1">
      <c r="A34" s="94"/>
      <c r="B34" s="88"/>
      <c r="C34" s="90"/>
      <c r="D34" s="46">
        <v>5</v>
      </c>
      <c r="E34" s="46">
        <v>103</v>
      </c>
      <c r="F34" s="46">
        <v>188.5</v>
      </c>
      <c r="G34" s="46" t="s">
        <v>2</v>
      </c>
      <c r="H34" s="47">
        <f t="shared" si="19"/>
        <v>188.5</v>
      </c>
      <c r="I34" s="47">
        <f t="shared" si="21"/>
        <v>0</v>
      </c>
      <c r="J34" s="47">
        <f t="shared" si="12"/>
        <v>0</v>
      </c>
      <c r="K34" s="47">
        <f t="shared" si="13"/>
        <v>0</v>
      </c>
      <c r="L34" s="47">
        <f t="shared" si="14"/>
        <v>188.5</v>
      </c>
      <c r="M34" s="47">
        <f t="shared" si="15"/>
        <v>0</v>
      </c>
      <c r="N34" s="47">
        <f t="shared" si="20"/>
        <v>0</v>
      </c>
      <c r="O34" s="47">
        <f t="shared" si="22"/>
        <v>0</v>
      </c>
      <c r="P34" s="47">
        <f t="shared" si="7"/>
        <v>0</v>
      </c>
      <c r="Q34" s="47">
        <f t="shared" si="8"/>
        <v>0</v>
      </c>
      <c r="R34" s="47">
        <f t="shared" si="9"/>
        <v>0</v>
      </c>
      <c r="S34" s="47"/>
    </row>
    <row r="35" spans="1:19" s="54" customFormat="1" ht="17.25" customHeight="1">
      <c r="A35" s="93">
        <v>21</v>
      </c>
      <c r="B35" s="87" t="s">
        <v>94</v>
      </c>
      <c r="C35" s="89" t="s">
        <v>141</v>
      </c>
      <c r="D35" s="46">
        <v>4</v>
      </c>
      <c r="E35" s="46">
        <v>8</v>
      </c>
      <c r="F35" s="46">
        <v>1557.7</v>
      </c>
      <c r="G35" s="46" t="s">
        <v>130</v>
      </c>
      <c r="H35" s="47">
        <f t="shared" si="19"/>
        <v>1257.7</v>
      </c>
      <c r="I35" s="47">
        <f>F35-O35</f>
        <v>1257.7</v>
      </c>
      <c r="J35" s="47">
        <f t="shared" si="12"/>
        <v>0</v>
      </c>
      <c r="K35" s="47">
        <f t="shared" si="13"/>
        <v>0</v>
      </c>
      <c r="L35" s="47">
        <f t="shared" si="14"/>
        <v>0</v>
      </c>
      <c r="M35" s="47">
        <f t="shared" si="15"/>
        <v>0</v>
      </c>
      <c r="N35" s="47">
        <f t="shared" si="20"/>
        <v>300</v>
      </c>
      <c r="O35" s="47">
        <v>300</v>
      </c>
      <c r="P35" s="47">
        <f t="shared" si="7"/>
        <v>0</v>
      </c>
      <c r="Q35" s="47">
        <f t="shared" si="8"/>
        <v>0</v>
      </c>
      <c r="R35" s="47">
        <f t="shared" si="9"/>
        <v>0</v>
      </c>
      <c r="S35" s="47"/>
    </row>
    <row r="36" spans="1:19" ht="17.25" customHeight="1">
      <c r="A36" s="95"/>
      <c r="B36" s="91"/>
      <c r="C36" s="92"/>
      <c r="D36" s="46">
        <v>5</v>
      </c>
      <c r="E36" s="46">
        <v>77</v>
      </c>
      <c r="F36" s="46">
        <v>147.30000000000001</v>
      </c>
      <c r="G36" s="46" t="s">
        <v>60</v>
      </c>
      <c r="H36" s="47">
        <f t="shared" si="19"/>
        <v>147.30000000000001</v>
      </c>
      <c r="I36" s="47">
        <f>IF($G36="CLN",$F36,0)</f>
        <v>0</v>
      </c>
      <c r="J36" s="47">
        <f t="shared" si="12"/>
        <v>0</v>
      </c>
      <c r="K36" s="47">
        <f t="shared" si="13"/>
        <v>0</v>
      </c>
      <c r="L36" s="47">
        <f t="shared" si="14"/>
        <v>0</v>
      </c>
      <c r="M36" s="47">
        <f t="shared" si="15"/>
        <v>147.30000000000001</v>
      </c>
      <c r="N36" s="47">
        <f t="shared" si="20"/>
        <v>0</v>
      </c>
      <c r="O36" s="47">
        <f>IF($G36="ODT",$F36,0)</f>
        <v>0</v>
      </c>
      <c r="P36" s="47">
        <f t="shared" si="7"/>
        <v>0</v>
      </c>
      <c r="Q36" s="47">
        <f t="shared" si="8"/>
        <v>0</v>
      </c>
      <c r="R36" s="47">
        <f t="shared" si="9"/>
        <v>0</v>
      </c>
      <c r="S36" s="47"/>
    </row>
    <row r="37" spans="1:19" ht="17.25" customHeight="1">
      <c r="A37" s="95"/>
      <c r="B37" s="91"/>
      <c r="C37" s="92"/>
      <c r="D37" s="46">
        <v>5</v>
      </c>
      <c r="E37" s="46">
        <v>80</v>
      </c>
      <c r="F37" s="46">
        <v>14.7</v>
      </c>
      <c r="G37" s="46" t="s">
        <v>60</v>
      </c>
      <c r="H37" s="47">
        <f t="shared" si="19"/>
        <v>14.7</v>
      </c>
      <c r="I37" s="47">
        <f>IF($G37="CLN",$F37,0)</f>
        <v>0</v>
      </c>
      <c r="J37" s="47">
        <f t="shared" si="12"/>
        <v>0</v>
      </c>
      <c r="K37" s="47">
        <f t="shared" si="13"/>
        <v>0</v>
      </c>
      <c r="L37" s="47">
        <f t="shared" si="14"/>
        <v>0</v>
      </c>
      <c r="M37" s="47">
        <f t="shared" si="15"/>
        <v>14.7</v>
      </c>
      <c r="N37" s="47">
        <f t="shared" si="20"/>
        <v>0</v>
      </c>
      <c r="O37" s="47">
        <f>IF($G37="ODT",$F37,0)</f>
        <v>0</v>
      </c>
      <c r="P37" s="47">
        <f t="shared" si="7"/>
        <v>0</v>
      </c>
      <c r="Q37" s="47">
        <f t="shared" si="8"/>
        <v>0</v>
      </c>
      <c r="R37" s="47">
        <f t="shared" si="9"/>
        <v>0</v>
      </c>
      <c r="S37" s="47"/>
    </row>
    <row r="38" spans="1:19" ht="17.25" customHeight="1">
      <c r="A38" s="95"/>
      <c r="B38" s="91"/>
      <c r="C38" s="92"/>
      <c r="D38" s="46">
        <v>5</v>
      </c>
      <c r="E38" s="46">
        <v>81</v>
      </c>
      <c r="F38" s="46">
        <v>138.4</v>
      </c>
      <c r="G38" s="46" t="s">
        <v>60</v>
      </c>
      <c r="H38" s="47">
        <f t="shared" si="19"/>
        <v>138.4</v>
      </c>
      <c r="I38" s="47">
        <f>IF($G38="CLN",$F38,0)</f>
        <v>0</v>
      </c>
      <c r="J38" s="47">
        <f t="shared" si="12"/>
        <v>0</v>
      </c>
      <c r="K38" s="47">
        <f t="shared" si="13"/>
        <v>0</v>
      </c>
      <c r="L38" s="47">
        <f t="shared" si="14"/>
        <v>0</v>
      </c>
      <c r="M38" s="47">
        <f t="shared" si="15"/>
        <v>138.4</v>
      </c>
      <c r="N38" s="47">
        <f t="shared" si="20"/>
        <v>0</v>
      </c>
      <c r="O38" s="47">
        <f>IF($G38="ODT",$F38,0)</f>
        <v>0</v>
      </c>
      <c r="P38" s="47">
        <f t="shared" si="7"/>
        <v>0</v>
      </c>
      <c r="Q38" s="47">
        <f t="shared" si="8"/>
        <v>0</v>
      </c>
      <c r="R38" s="47">
        <f t="shared" si="9"/>
        <v>0</v>
      </c>
      <c r="S38" s="47"/>
    </row>
    <row r="39" spans="1:19" ht="17.25" customHeight="1">
      <c r="A39" s="94"/>
      <c r="B39" s="88"/>
      <c r="C39" s="90"/>
      <c r="D39" s="46">
        <v>5</v>
      </c>
      <c r="E39" s="46">
        <v>89</v>
      </c>
      <c r="F39" s="46">
        <v>118.8</v>
      </c>
      <c r="G39" s="46" t="s">
        <v>2</v>
      </c>
      <c r="H39" s="47">
        <f t="shared" si="19"/>
        <v>118.8</v>
      </c>
      <c r="I39" s="47">
        <f>IF($G39="CLN",$F39,0)</f>
        <v>0</v>
      </c>
      <c r="J39" s="47">
        <f t="shared" si="12"/>
        <v>0</v>
      </c>
      <c r="K39" s="47">
        <f t="shared" si="13"/>
        <v>0</v>
      </c>
      <c r="L39" s="47">
        <f t="shared" si="14"/>
        <v>118.8</v>
      </c>
      <c r="M39" s="47">
        <f t="shared" si="15"/>
        <v>0</v>
      </c>
      <c r="N39" s="47">
        <f t="shared" si="20"/>
        <v>0</v>
      </c>
      <c r="O39" s="47">
        <f>IF($G39="ODT",$F39,0)</f>
        <v>0</v>
      </c>
      <c r="P39" s="47">
        <f t="shared" si="7"/>
        <v>0</v>
      </c>
      <c r="Q39" s="47">
        <f t="shared" si="8"/>
        <v>0</v>
      </c>
      <c r="R39" s="47">
        <f t="shared" si="9"/>
        <v>0</v>
      </c>
      <c r="S39" s="47"/>
    </row>
    <row r="40" spans="1:19" ht="21.75" customHeight="1">
      <c r="A40" s="55">
        <v>22</v>
      </c>
      <c r="B40" s="56" t="s">
        <v>163</v>
      </c>
      <c r="C40" s="57" t="s">
        <v>141</v>
      </c>
      <c r="D40" s="46">
        <v>5</v>
      </c>
      <c r="E40" s="46">
        <v>72</v>
      </c>
      <c r="F40" s="46">
        <v>1445</v>
      </c>
      <c r="G40" s="46" t="s">
        <v>130</v>
      </c>
      <c r="H40" s="47">
        <f t="shared" si="19"/>
        <v>1145</v>
      </c>
      <c r="I40" s="47">
        <f>F40-O40</f>
        <v>1145</v>
      </c>
      <c r="J40" s="47">
        <f t="shared" si="12"/>
        <v>0</v>
      </c>
      <c r="K40" s="47">
        <f t="shared" si="13"/>
        <v>0</v>
      </c>
      <c r="L40" s="47">
        <f t="shared" si="14"/>
        <v>0</v>
      </c>
      <c r="M40" s="47">
        <f t="shared" si="15"/>
        <v>0</v>
      </c>
      <c r="N40" s="47">
        <f t="shared" si="20"/>
        <v>300</v>
      </c>
      <c r="O40" s="47">
        <v>300</v>
      </c>
      <c r="P40" s="47">
        <f t="shared" si="7"/>
        <v>0</v>
      </c>
      <c r="Q40" s="47">
        <f t="shared" si="8"/>
        <v>0</v>
      </c>
      <c r="R40" s="47">
        <f t="shared" si="9"/>
        <v>0</v>
      </c>
      <c r="S40" s="47"/>
    </row>
    <row r="41" spans="1:19" ht="21.75" customHeight="1">
      <c r="A41" s="58">
        <v>23</v>
      </c>
      <c r="B41" s="56" t="s">
        <v>96</v>
      </c>
      <c r="C41" s="57" t="s">
        <v>141</v>
      </c>
      <c r="D41" s="46">
        <v>5</v>
      </c>
      <c r="E41" s="46">
        <v>82</v>
      </c>
      <c r="F41" s="59">
        <v>2492.9</v>
      </c>
      <c r="G41" s="46" t="s">
        <v>130</v>
      </c>
      <c r="H41" s="47">
        <f t="shared" si="19"/>
        <v>2192.9</v>
      </c>
      <c r="I41" s="47">
        <f>F41-O41</f>
        <v>2192.9</v>
      </c>
      <c r="J41" s="47">
        <f t="shared" si="12"/>
        <v>0</v>
      </c>
      <c r="K41" s="47">
        <f t="shared" si="13"/>
        <v>0</v>
      </c>
      <c r="L41" s="47">
        <f t="shared" si="14"/>
        <v>0</v>
      </c>
      <c r="M41" s="47">
        <f t="shared" si="15"/>
        <v>0</v>
      </c>
      <c r="N41" s="47">
        <f t="shared" si="20"/>
        <v>300</v>
      </c>
      <c r="O41" s="47">
        <v>300</v>
      </c>
      <c r="P41" s="47">
        <f t="shared" si="7"/>
        <v>0</v>
      </c>
      <c r="Q41" s="47">
        <f t="shared" si="8"/>
        <v>0</v>
      </c>
      <c r="R41" s="47">
        <f t="shared" si="9"/>
        <v>0</v>
      </c>
      <c r="S41" s="47"/>
    </row>
    <row r="42" spans="1:19" ht="21.75" customHeight="1">
      <c r="A42" s="55">
        <v>24</v>
      </c>
      <c r="B42" s="51" t="s">
        <v>97</v>
      </c>
      <c r="C42" s="46" t="s">
        <v>141</v>
      </c>
      <c r="D42" s="46">
        <v>5</v>
      </c>
      <c r="E42" s="46">
        <v>85</v>
      </c>
      <c r="F42" s="46">
        <v>395.2</v>
      </c>
      <c r="G42" s="46" t="s">
        <v>2</v>
      </c>
      <c r="H42" s="47">
        <f t="shared" si="19"/>
        <v>395.2</v>
      </c>
      <c r="I42" s="47">
        <f>IF($G42="CLN",$F42,0)</f>
        <v>0</v>
      </c>
      <c r="J42" s="47">
        <f t="shared" si="12"/>
        <v>0</v>
      </c>
      <c r="K42" s="47">
        <f t="shared" si="13"/>
        <v>0</v>
      </c>
      <c r="L42" s="47">
        <f t="shared" si="14"/>
        <v>395.2</v>
      </c>
      <c r="M42" s="47">
        <f t="shared" si="15"/>
        <v>0</v>
      </c>
      <c r="N42" s="47">
        <f t="shared" si="20"/>
        <v>0</v>
      </c>
      <c r="O42" s="47">
        <f>IF($G42="ODT",$F42,0)</f>
        <v>0</v>
      </c>
      <c r="P42" s="47">
        <f t="shared" si="7"/>
        <v>0</v>
      </c>
      <c r="Q42" s="47">
        <f t="shared" si="8"/>
        <v>0</v>
      </c>
      <c r="R42" s="47">
        <f t="shared" si="9"/>
        <v>0</v>
      </c>
      <c r="S42" s="47"/>
    </row>
    <row r="43" spans="1:19" ht="21.75" customHeight="1">
      <c r="A43" s="103">
        <v>25</v>
      </c>
      <c r="B43" s="87" t="s">
        <v>98</v>
      </c>
      <c r="C43" s="89" t="s">
        <v>141</v>
      </c>
      <c r="D43" s="46">
        <v>5</v>
      </c>
      <c r="E43" s="46">
        <v>53</v>
      </c>
      <c r="F43" s="46">
        <v>1.3</v>
      </c>
      <c r="G43" s="46" t="s">
        <v>2</v>
      </c>
      <c r="H43" s="47">
        <f t="shared" si="19"/>
        <v>1.3</v>
      </c>
      <c r="I43" s="47">
        <f>IF($G43="CLN",$F43,0)</f>
        <v>0</v>
      </c>
      <c r="J43" s="47">
        <f t="shared" si="12"/>
        <v>0</v>
      </c>
      <c r="K43" s="47">
        <f t="shared" si="13"/>
        <v>0</v>
      </c>
      <c r="L43" s="47">
        <f t="shared" si="14"/>
        <v>1.3</v>
      </c>
      <c r="M43" s="47">
        <f t="shared" si="15"/>
        <v>0</v>
      </c>
      <c r="N43" s="47">
        <f t="shared" si="20"/>
        <v>0</v>
      </c>
      <c r="O43" s="47">
        <f>IF($G43="ODT",$F43,0)</f>
        <v>0</v>
      </c>
      <c r="P43" s="47">
        <f t="shared" si="7"/>
        <v>0</v>
      </c>
      <c r="Q43" s="47">
        <f t="shared" si="8"/>
        <v>0</v>
      </c>
      <c r="R43" s="47">
        <f t="shared" si="9"/>
        <v>0</v>
      </c>
      <c r="S43" s="47"/>
    </row>
    <row r="44" spans="1:19" ht="21.75" customHeight="1">
      <c r="A44" s="103"/>
      <c r="B44" s="88"/>
      <c r="C44" s="90"/>
      <c r="D44" s="46">
        <v>5</v>
      </c>
      <c r="E44" s="46">
        <v>71</v>
      </c>
      <c r="F44" s="46">
        <v>1705.2</v>
      </c>
      <c r="G44" s="46" t="s">
        <v>130</v>
      </c>
      <c r="H44" s="47">
        <f t="shared" ref="H44:H45" si="23">SUM(I44:M44)</f>
        <v>1505.2</v>
      </c>
      <c r="I44" s="47">
        <f>F44-N44</f>
        <v>1505.2</v>
      </c>
      <c r="J44" s="47">
        <f t="shared" si="12"/>
        <v>0</v>
      </c>
      <c r="K44" s="47">
        <f t="shared" si="13"/>
        <v>0</v>
      </c>
      <c r="L44" s="47">
        <f t="shared" si="14"/>
        <v>0</v>
      </c>
      <c r="M44" s="47">
        <f t="shared" si="15"/>
        <v>0</v>
      </c>
      <c r="N44" s="47">
        <f>SUM(O44:O44)</f>
        <v>200</v>
      </c>
      <c r="O44" s="47">
        <v>200</v>
      </c>
      <c r="P44" s="47"/>
      <c r="Q44" s="47"/>
      <c r="R44" s="47"/>
      <c r="S44" s="47"/>
    </row>
    <row r="45" spans="1:19" ht="21.75" customHeight="1">
      <c r="A45" s="58">
        <v>26</v>
      </c>
      <c r="B45" s="51" t="s">
        <v>164</v>
      </c>
      <c r="C45" s="57" t="s">
        <v>141</v>
      </c>
      <c r="D45" s="46">
        <v>5</v>
      </c>
      <c r="E45" s="46">
        <v>109</v>
      </c>
      <c r="F45" s="46">
        <v>428</v>
      </c>
      <c r="G45" s="46" t="s">
        <v>130</v>
      </c>
      <c r="H45" s="47">
        <f t="shared" si="23"/>
        <v>228</v>
      </c>
      <c r="I45" s="47">
        <f>F45-N45</f>
        <v>228</v>
      </c>
      <c r="J45" s="47">
        <f t="shared" si="12"/>
        <v>0</v>
      </c>
      <c r="K45" s="47">
        <f t="shared" si="13"/>
        <v>0</v>
      </c>
      <c r="L45" s="47">
        <f t="shared" si="14"/>
        <v>0</v>
      </c>
      <c r="M45" s="47">
        <f t="shared" si="15"/>
        <v>0</v>
      </c>
      <c r="N45" s="47">
        <f>SUM(O45:O45)</f>
        <v>200</v>
      </c>
      <c r="O45" s="47">
        <v>200</v>
      </c>
      <c r="P45" s="47">
        <f t="shared" si="7"/>
        <v>0</v>
      </c>
      <c r="Q45" s="47">
        <f t="shared" si="8"/>
        <v>0</v>
      </c>
      <c r="R45" s="47">
        <f t="shared" si="9"/>
        <v>0</v>
      </c>
      <c r="S45" s="47"/>
    </row>
    <row r="46" spans="1:19" ht="19.5" customHeight="1">
      <c r="A46" s="93">
        <v>27</v>
      </c>
      <c r="B46" s="87" t="s">
        <v>99</v>
      </c>
      <c r="C46" s="89" t="s">
        <v>141</v>
      </c>
      <c r="D46" s="46">
        <v>4</v>
      </c>
      <c r="E46" s="46">
        <v>7</v>
      </c>
      <c r="F46" s="46">
        <f>3505.9-F66</f>
        <v>1786.4</v>
      </c>
      <c r="G46" s="46" t="s">
        <v>130</v>
      </c>
      <c r="H46" s="47">
        <f t="shared" si="19"/>
        <v>1486.4</v>
      </c>
      <c r="I46" s="47">
        <f>F46-O46</f>
        <v>1486.4</v>
      </c>
      <c r="J46" s="47">
        <f t="shared" si="12"/>
        <v>0</v>
      </c>
      <c r="K46" s="47">
        <f t="shared" si="13"/>
        <v>0</v>
      </c>
      <c r="L46" s="47">
        <f t="shared" si="14"/>
        <v>0</v>
      </c>
      <c r="M46" s="47">
        <f t="shared" si="15"/>
        <v>0</v>
      </c>
      <c r="N46" s="47">
        <f t="shared" ref="N46:N65" si="24">SUM(O46:P46)</f>
        <v>300</v>
      </c>
      <c r="O46" s="47">
        <v>300</v>
      </c>
      <c r="P46" s="47">
        <f t="shared" si="7"/>
        <v>0</v>
      </c>
      <c r="Q46" s="47">
        <f t="shared" si="8"/>
        <v>0</v>
      </c>
      <c r="R46" s="47">
        <f t="shared" si="9"/>
        <v>0</v>
      </c>
      <c r="S46" s="47"/>
    </row>
    <row r="47" spans="1:19" ht="19.5" customHeight="1">
      <c r="A47" s="95"/>
      <c r="B47" s="91"/>
      <c r="C47" s="92"/>
      <c r="D47" s="46">
        <v>4</v>
      </c>
      <c r="E47" s="46">
        <v>9</v>
      </c>
      <c r="F47" s="46">
        <v>5.2</v>
      </c>
      <c r="G47" s="46" t="s">
        <v>60</v>
      </c>
      <c r="H47" s="47">
        <f t="shared" si="19"/>
        <v>5.2</v>
      </c>
      <c r="I47" s="47">
        <f>IF($G47="CLN",$F47,0)</f>
        <v>0</v>
      </c>
      <c r="J47" s="47">
        <f t="shared" si="12"/>
        <v>0</v>
      </c>
      <c r="K47" s="47">
        <f t="shared" si="13"/>
        <v>0</v>
      </c>
      <c r="L47" s="47">
        <f t="shared" si="14"/>
        <v>0</v>
      </c>
      <c r="M47" s="47">
        <f t="shared" si="15"/>
        <v>5.2</v>
      </c>
      <c r="N47" s="47">
        <f t="shared" si="24"/>
        <v>0</v>
      </c>
      <c r="O47" s="47">
        <f>IF($G47="ODT",$F47,0)</f>
        <v>0</v>
      </c>
      <c r="P47" s="47">
        <f t="shared" si="7"/>
        <v>0</v>
      </c>
      <c r="Q47" s="47">
        <f t="shared" si="8"/>
        <v>0</v>
      </c>
      <c r="R47" s="47">
        <f t="shared" si="9"/>
        <v>0</v>
      </c>
      <c r="S47" s="47"/>
    </row>
    <row r="48" spans="1:19" ht="19.5" customHeight="1">
      <c r="A48" s="95"/>
      <c r="B48" s="91"/>
      <c r="C48" s="92"/>
      <c r="D48" s="46">
        <v>4</v>
      </c>
      <c r="E48" s="46">
        <v>10</v>
      </c>
      <c r="F48" s="46">
        <v>8.5</v>
      </c>
      <c r="G48" s="60" t="s">
        <v>3</v>
      </c>
      <c r="H48" s="47">
        <f t="shared" si="19"/>
        <v>8.5</v>
      </c>
      <c r="I48" s="47">
        <f>IF($G48="CLN",$F48,0)</f>
        <v>8.5</v>
      </c>
      <c r="J48" s="61">
        <f>IF($G48="NTS",$F48,0)</f>
        <v>0</v>
      </c>
      <c r="K48" s="61">
        <f>IF($G48="LUK",$F48,0)</f>
        <v>0</v>
      </c>
      <c r="L48" s="61">
        <f>IF($G48="LUC",$F48,0)</f>
        <v>0</v>
      </c>
      <c r="M48" s="61">
        <f>IF($G48="HNK",$F48,0)</f>
        <v>0</v>
      </c>
      <c r="N48" s="47">
        <f t="shared" si="24"/>
        <v>0</v>
      </c>
      <c r="O48" s="47">
        <f>IF($G48="ODT",$F48,0)</f>
        <v>0</v>
      </c>
      <c r="P48" s="61">
        <f>IF($G48="DGT",$F48,0)</f>
        <v>0</v>
      </c>
      <c r="Q48" s="47">
        <f>SUM(R48)</f>
        <v>0</v>
      </c>
      <c r="R48" s="61">
        <f>IF($G48="BCS",$F48,0)</f>
        <v>0</v>
      </c>
      <c r="S48" s="47"/>
    </row>
    <row r="49" spans="1:19" ht="19.5" customHeight="1">
      <c r="A49" s="95"/>
      <c r="B49" s="91"/>
      <c r="C49" s="92"/>
      <c r="D49" s="46">
        <v>4</v>
      </c>
      <c r="E49" s="46">
        <v>11</v>
      </c>
      <c r="F49" s="46">
        <v>35.799999999999997</v>
      </c>
      <c r="G49" s="46" t="s">
        <v>129</v>
      </c>
      <c r="H49" s="47">
        <f t="shared" si="19"/>
        <v>0</v>
      </c>
      <c r="I49" s="47">
        <f>F49-O49</f>
        <v>0</v>
      </c>
      <c r="J49" s="47">
        <f t="shared" si="12"/>
        <v>0</v>
      </c>
      <c r="K49" s="47">
        <f t="shared" si="13"/>
        <v>0</v>
      </c>
      <c r="L49" s="47">
        <f t="shared" si="14"/>
        <v>0</v>
      </c>
      <c r="M49" s="47">
        <f t="shared" si="15"/>
        <v>0</v>
      </c>
      <c r="N49" s="47">
        <f t="shared" si="24"/>
        <v>35.799999999999997</v>
      </c>
      <c r="O49" s="46">
        <v>35.799999999999997</v>
      </c>
      <c r="P49" s="47">
        <f t="shared" si="7"/>
        <v>0</v>
      </c>
      <c r="Q49" s="47">
        <f t="shared" si="8"/>
        <v>0</v>
      </c>
      <c r="R49" s="47">
        <f t="shared" si="9"/>
        <v>0</v>
      </c>
      <c r="S49" s="47"/>
    </row>
    <row r="50" spans="1:19" ht="19.5" customHeight="1">
      <c r="A50" s="95"/>
      <c r="B50" s="91"/>
      <c r="C50" s="92"/>
      <c r="D50" s="46">
        <v>4</v>
      </c>
      <c r="E50" s="46">
        <v>12</v>
      </c>
      <c r="F50" s="46">
        <v>15.6</v>
      </c>
      <c r="G50" s="46" t="s">
        <v>2</v>
      </c>
      <c r="H50" s="47">
        <f t="shared" si="19"/>
        <v>15.6</v>
      </c>
      <c r="I50" s="47">
        <f t="shared" ref="I50:I67" si="25">IF($G50="CLN",$F50,0)</f>
        <v>0</v>
      </c>
      <c r="J50" s="47">
        <f t="shared" si="12"/>
        <v>0</v>
      </c>
      <c r="K50" s="47">
        <f t="shared" si="13"/>
        <v>0</v>
      </c>
      <c r="L50" s="47">
        <f t="shared" si="14"/>
        <v>15.6</v>
      </c>
      <c r="M50" s="47">
        <f t="shared" si="15"/>
        <v>0</v>
      </c>
      <c r="N50" s="47">
        <f t="shared" si="24"/>
        <v>0</v>
      </c>
      <c r="O50" s="47">
        <f t="shared" ref="O50:O67" si="26">IF($G50="ODT",$F50,0)</f>
        <v>0</v>
      </c>
      <c r="P50" s="47">
        <f t="shared" si="7"/>
        <v>0</v>
      </c>
      <c r="Q50" s="47">
        <f t="shared" si="8"/>
        <v>0</v>
      </c>
      <c r="R50" s="47">
        <f t="shared" si="9"/>
        <v>0</v>
      </c>
      <c r="S50" s="47"/>
    </row>
    <row r="51" spans="1:19" ht="19.5" customHeight="1">
      <c r="A51" s="94"/>
      <c r="B51" s="88"/>
      <c r="C51" s="90"/>
      <c r="D51" s="46">
        <v>5</v>
      </c>
      <c r="E51" s="46">
        <v>100</v>
      </c>
      <c r="F51" s="46">
        <v>89.3</v>
      </c>
      <c r="G51" s="46" t="s">
        <v>2</v>
      </c>
      <c r="H51" s="47">
        <f t="shared" si="19"/>
        <v>89.3</v>
      </c>
      <c r="I51" s="47">
        <f t="shared" si="25"/>
        <v>0</v>
      </c>
      <c r="J51" s="47">
        <f t="shared" si="12"/>
        <v>0</v>
      </c>
      <c r="K51" s="47">
        <f t="shared" si="13"/>
        <v>0</v>
      </c>
      <c r="L51" s="47">
        <f t="shared" si="14"/>
        <v>89.3</v>
      </c>
      <c r="M51" s="47">
        <f t="shared" si="15"/>
        <v>0</v>
      </c>
      <c r="N51" s="47">
        <f t="shared" si="24"/>
        <v>0</v>
      </c>
      <c r="O51" s="47">
        <f t="shared" si="26"/>
        <v>0</v>
      </c>
      <c r="P51" s="47">
        <f t="shared" si="7"/>
        <v>0</v>
      </c>
      <c r="Q51" s="47">
        <f t="shared" si="8"/>
        <v>0</v>
      </c>
      <c r="R51" s="47">
        <f t="shared" si="9"/>
        <v>0</v>
      </c>
      <c r="S51" s="47"/>
    </row>
    <row r="52" spans="1:19" ht="18" customHeight="1">
      <c r="A52" s="93">
        <v>28</v>
      </c>
      <c r="B52" s="87" t="s">
        <v>100</v>
      </c>
      <c r="C52" s="89" t="s">
        <v>141</v>
      </c>
      <c r="D52" s="46">
        <v>5</v>
      </c>
      <c r="E52" s="46">
        <v>42</v>
      </c>
      <c r="F52" s="46">
        <v>196</v>
      </c>
      <c r="G52" s="46" t="s">
        <v>2</v>
      </c>
      <c r="H52" s="47">
        <f t="shared" si="19"/>
        <v>196</v>
      </c>
      <c r="I52" s="47">
        <f t="shared" si="25"/>
        <v>0</v>
      </c>
      <c r="J52" s="47">
        <f t="shared" si="12"/>
        <v>0</v>
      </c>
      <c r="K52" s="47">
        <f t="shared" si="13"/>
        <v>0</v>
      </c>
      <c r="L52" s="47">
        <f t="shared" si="14"/>
        <v>196</v>
      </c>
      <c r="M52" s="47">
        <f t="shared" si="15"/>
        <v>0</v>
      </c>
      <c r="N52" s="47">
        <f t="shared" si="24"/>
        <v>0</v>
      </c>
      <c r="O52" s="47">
        <f t="shared" si="26"/>
        <v>0</v>
      </c>
      <c r="P52" s="47">
        <f t="shared" si="7"/>
        <v>0</v>
      </c>
      <c r="Q52" s="47">
        <f t="shared" si="8"/>
        <v>0</v>
      </c>
      <c r="R52" s="47">
        <f t="shared" si="9"/>
        <v>0</v>
      </c>
      <c r="S52" s="47"/>
    </row>
    <row r="53" spans="1:19" ht="18" customHeight="1">
      <c r="A53" s="95"/>
      <c r="B53" s="91"/>
      <c r="C53" s="92"/>
      <c r="D53" s="46">
        <v>5</v>
      </c>
      <c r="E53" s="46">
        <v>52</v>
      </c>
      <c r="F53" s="46">
        <v>191.9</v>
      </c>
      <c r="G53" s="46" t="s">
        <v>2</v>
      </c>
      <c r="H53" s="47">
        <f t="shared" si="19"/>
        <v>191.9</v>
      </c>
      <c r="I53" s="47">
        <f t="shared" si="25"/>
        <v>0</v>
      </c>
      <c r="J53" s="47">
        <f t="shared" si="12"/>
        <v>0</v>
      </c>
      <c r="K53" s="47">
        <f t="shared" si="13"/>
        <v>0</v>
      </c>
      <c r="L53" s="47">
        <f t="shared" si="14"/>
        <v>191.9</v>
      </c>
      <c r="M53" s="47">
        <f t="shared" si="15"/>
        <v>0</v>
      </c>
      <c r="N53" s="47">
        <f t="shared" si="24"/>
        <v>0</v>
      </c>
      <c r="O53" s="47">
        <f t="shared" si="26"/>
        <v>0</v>
      </c>
      <c r="P53" s="47">
        <f t="shared" si="7"/>
        <v>0</v>
      </c>
      <c r="Q53" s="47">
        <f t="shared" si="8"/>
        <v>0</v>
      </c>
      <c r="R53" s="47">
        <f t="shared" si="9"/>
        <v>0</v>
      </c>
      <c r="S53" s="47"/>
    </row>
    <row r="54" spans="1:19" ht="18" customHeight="1">
      <c r="A54" s="95"/>
      <c r="B54" s="91"/>
      <c r="C54" s="92"/>
      <c r="D54" s="46">
        <v>5</v>
      </c>
      <c r="E54" s="46">
        <v>54</v>
      </c>
      <c r="F54" s="46">
        <v>31.4</v>
      </c>
      <c r="G54" s="46" t="s">
        <v>2</v>
      </c>
      <c r="H54" s="47">
        <f t="shared" si="19"/>
        <v>31.4</v>
      </c>
      <c r="I54" s="47">
        <f t="shared" si="25"/>
        <v>0</v>
      </c>
      <c r="J54" s="47">
        <f t="shared" si="12"/>
        <v>0</v>
      </c>
      <c r="K54" s="47">
        <f t="shared" si="13"/>
        <v>0</v>
      </c>
      <c r="L54" s="47">
        <f t="shared" si="14"/>
        <v>31.4</v>
      </c>
      <c r="M54" s="47">
        <f t="shared" si="15"/>
        <v>0</v>
      </c>
      <c r="N54" s="47">
        <f t="shared" si="24"/>
        <v>0</v>
      </c>
      <c r="O54" s="47">
        <f t="shared" si="26"/>
        <v>0</v>
      </c>
      <c r="P54" s="47">
        <f t="shared" si="7"/>
        <v>0</v>
      </c>
      <c r="Q54" s="47">
        <f t="shared" si="8"/>
        <v>0</v>
      </c>
      <c r="R54" s="47">
        <f t="shared" si="9"/>
        <v>0</v>
      </c>
      <c r="S54" s="47"/>
    </row>
    <row r="55" spans="1:19" ht="18" customHeight="1">
      <c r="A55" s="94"/>
      <c r="B55" s="88"/>
      <c r="C55" s="90"/>
      <c r="D55" s="46">
        <v>5</v>
      </c>
      <c r="E55" s="46">
        <v>56</v>
      </c>
      <c r="F55" s="46">
        <v>81.2</v>
      </c>
      <c r="G55" s="46" t="s">
        <v>2</v>
      </c>
      <c r="H55" s="47">
        <f t="shared" si="19"/>
        <v>81.2</v>
      </c>
      <c r="I55" s="47">
        <f t="shared" si="25"/>
        <v>0</v>
      </c>
      <c r="J55" s="47">
        <f t="shared" si="12"/>
        <v>0</v>
      </c>
      <c r="K55" s="47">
        <f t="shared" si="13"/>
        <v>0</v>
      </c>
      <c r="L55" s="47">
        <f t="shared" si="14"/>
        <v>81.2</v>
      </c>
      <c r="M55" s="47">
        <f t="shared" si="15"/>
        <v>0</v>
      </c>
      <c r="N55" s="47">
        <f t="shared" si="24"/>
        <v>0</v>
      </c>
      <c r="O55" s="47">
        <f t="shared" si="26"/>
        <v>0</v>
      </c>
      <c r="P55" s="47">
        <f t="shared" si="7"/>
        <v>0</v>
      </c>
      <c r="Q55" s="47">
        <f t="shared" si="8"/>
        <v>0</v>
      </c>
      <c r="R55" s="47">
        <f t="shared" si="9"/>
        <v>0</v>
      </c>
      <c r="S55" s="47"/>
    </row>
    <row r="56" spans="1:19" ht="19.5" customHeight="1">
      <c r="A56" s="93">
        <v>29</v>
      </c>
      <c r="B56" s="87" t="s">
        <v>101</v>
      </c>
      <c r="C56" s="89" t="s">
        <v>141</v>
      </c>
      <c r="D56" s="46">
        <v>2</v>
      </c>
      <c r="E56" s="46">
        <v>105</v>
      </c>
      <c r="F56" s="46">
        <v>175.2</v>
      </c>
      <c r="G56" s="46" t="s">
        <v>2</v>
      </c>
      <c r="H56" s="47">
        <f t="shared" si="19"/>
        <v>175.2</v>
      </c>
      <c r="I56" s="47">
        <f t="shared" si="25"/>
        <v>0</v>
      </c>
      <c r="J56" s="47">
        <f t="shared" si="12"/>
        <v>0</v>
      </c>
      <c r="K56" s="47">
        <f t="shared" si="13"/>
        <v>0</v>
      </c>
      <c r="L56" s="47">
        <f t="shared" si="14"/>
        <v>175.2</v>
      </c>
      <c r="M56" s="47">
        <f t="shared" si="15"/>
        <v>0</v>
      </c>
      <c r="N56" s="47">
        <f t="shared" si="24"/>
        <v>0</v>
      </c>
      <c r="O56" s="47">
        <f t="shared" si="26"/>
        <v>0</v>
      </c>
      <c r="P56" s="47">
        <f t="shared" si="7"/>
        <v>0</v>
      </c>
      <c r="Q56" s="47">
        <f t="shared" si="8"/>
        <v>0</v>
      </c>
      <c r="R56" s="47">
        <f t="shared" si="9"/>
        <v>0</v>
      </c>
      <c r="S56" s="47"/>
    </row>
    <row r="57" spans="1:19" ht="19.5" customHeight="1">
      <c r="A57" s="95"/>
      <c r="B57" s="91"/>
      <c r="C57" s="92"/>
      <c r="D57" s="46">
        <v>2</v>
      </c>
      <c r="E57" s="46">
        <v>108</v>
      </c>
      <c r="F57" s="46">
        <v>469.6</v>
      </c>
      <c r="G57" s="46" t="s">
        <v>2</v>
      </c>
      <c r="H57" s="47">
        <f t="shared" si="19"/>
        <v>469.6</v>
      </c>
      <c r="I57" s="47">
        <f t="shared" si="25"/>
        <v>0</v>
      </c>
      <c r="J57" s="47">
        <f t="shared" si="12"/>
        <v>0</v>
      </c>
      <c r="K57" s="47">
        <f t="shared" si="13"/>
        <v>0</v>
      </c>
      <c r="L57" s="47">
        <f t="shared" si="14"/>
        <v>469.6</v>
      </c>
      <c r="M57" s="47">
        <f t="shared" si="15"/>
        <v>0</v>
      </c>
      <c r="N57" s="47">
        <f t="shared" si="24"/>
        <v>0</v>
      </c>
      <c r="O57" s="47">
        <f t="shared" si="26"/>
        <v>0</v>
      </c>
      <c r="P57" s="47">
        <f t="shared" si="7"/>
        <v>0</v>
      </c>
      <c r="Q57" s="47">
        <f t="shared" si="8"/>
        <v>0</v>
      </c>
      <c r="R57" s="47">
        <f t="shared" si="9"/>
        <v>0</v>
      </c>
      <c r="S57" s="47"/>
    </row>
    <row r="58" spans="1:19" ht="19.5" customHeight="1">
      <c r="A58" s="95"/>
      <c r="B58" s="91"/>
      <c r="C58" s="92"/>
      <c r="D58" s="46">
        <v>2</v>
      </c>
      <c r="E58" s="46">
        <v>118</v>
      </c>
      <c r="F58" s="46">
        <v>110.9</v>
      </c>
      <c r="G58" s="46" t="s">
        <v>2</v>
      </c>
      <c r="H58" s="47">
        <f t="shared" si="19"/>
        <v>110.9</v>
      </c>
      <c r="I58" s="47">
        <f t="shared" si="25"/>
        <v>0</v>
      </c>
      <c r="J58" s="47">
        <f t="shared" si="12"/>
        <v>0</v>
      </c>
      <c r="K58" s="47">
        <f t="shared" si="13"/>
        <v>0</v>
      </c>
      <c r="L58" s="47">
        <f t="shared" si="14"/>
        <v>110.9</v>
      </c>
      <c r="M58" s="47">
        <f t="shared" si="15"/>
        <v>0</v>
      </c>
      <c r="N58" s="47">
        <f t="shared" si="24"/>
        <v>0</v>
      </c>
      <c r="O58" s="47">
        <f t="shared" si="26"/>
        <v>0</v>
      </c>
      <c r="P58" s="47">
        <f t="shared" si="7"/>
        <v>0</v>
      </c>
      <c r="Q58" s="47">
        <f t="shared" si="8"/>
        <v>0</v>
      </c>
      <c r="R58" s="47">
        <f t="shared" si="9"/>
        <v>0</v>
      </c>
      <c r="S58" s="47"/>
    </row>
    <row r="59" spans="1:19" ht="19.5" customHeight="1">
      <c r="A59" s="95"/>
      <c r="B59" s="91"/>
      <c r="C59" s="92"/>
      <c r="D59" s="46">
        <v>2</v>
      </c>
      <c r="E59" s="46">
        <v>132</v>
      </c>
      <c r="F59" s="46">
        <v>584.29999999999995</v>
      </c>
      <c r="G59" s="46" t="s">
        <v>2</v>
      </c>
      <c r="H59" s="47">
        <f t="shared" si="19"/>
        <v>584.29999999999995</v>
      </c>
      <c r="I59" s="47">
        <f t="shared" si="25"/>
        <v>0</v>
      </c>
      <c r="J59" s="47">
        <f t="shared" si="12"/>
        <v>0</v>
      </c>
      <c r="K59" s="47">
        <f t="shared" si="13"/>
        <v>0</v>
      </c>
      <c r="L59" s="47">
        <f t="shared" si="14"/>
        <v>584.29999999999995</v>
      </c>
      <c r="M59" s="47">
        <f t="shared" si="15"/>
        <v>0</v>
      </c>
      <c r="N59" s="47">
        <f t="shared" si="24"/>
        <v>0</v>
      </c>
      <c r="O59" s="47">
        <f t="shared" si="26"/>
        <v>0</v>
      </c>
      <c r="P59" s="47">
        <f t="shared" si="7"/>
        <v>0</v>
      </c>
      <c r="Q59" s="47">
        <f t="shared" si="8"/>
        <v>0</v>
      </c>
      <c r="R59" s="47">
        <f t="shared" si="9"/>
        <v>0</v>
      </c>
      <c r="S59" s="47"/>
    </row>
    <row r="60" spans="1:19" ht="19.5" customHeight="1">
      <c r="A60" s="95"/>
      <c r="B60" s="91"/>
      <c r="C60" s="92"/>
      <c r="D60" s="46">
        <v>5</v>
      </c>
      <c r="E60" s="46">
        <v>11</v>
      </c>
      <c r="F60" s="46">
        <v>809.2</v>
      </c>
      <c r="G60" s="46" t="s">
        <v>2</v>
      </c>
      <c r="H60" s="47">
        <f t="shared" si="19"/>
        <v>809.2</v>
      </c>
      <c r="I60" s="47">
        <f t="shared" si="25"/>
        <v>0</v>
      </c>
      <c r="J60" s="47">
        <f t="shared" si="12"/>
        <v>0</v>
      </c>
      <c r="K60" s="47">
        <f t="shared" si="13"/>
        <v>0</v>
      </c>
      <c r="L60" s="47">
        <f t="shared" si="14"/>
        <v>809.2</v>
      </c>
      <c r="M60" s="47">
        <f t="shared" si="15"/>
        <v>0</v>
      </c>
      <c r="N60" s="47">
        <f t="shared" si="24"/>
        <v>0</v>
      </c>
      <c r="O60" s="47">
        <f t="shared" si="26"/>
        <v>0</v>
      </c>
      <c r="P60" s="47">
        <f t="shared" si="7"/>
        <v>0</v>
      </c>
      <c r="Q60" s="47">
        <f t="shared" si="8"/>
        <v>0</v>
      </c>
      <c r="R60" s="47">
        <f t="shared" si="9"/>
        <v>0</v>
      </c>
      <c r="S60" s="47"/>
    </row>
    <row r="61" spans="1:19" ht="19.5" customHeight="1">
      <c r="A61" s="95"/>
      <c r="B61" s="91"/>
      <c r="C61" s="92"/>
      <c r="D61" s="46">
        <v>5</v>
      </c>
      <c r="E61" s="46">
        <v>44</v>
      </c>
      <c r="F61" s="46">
        <v>587.1</v>
      </c>
      <c r="G61" s="46" t="s">
        <v>2</v>
      </c>
      <c r="H61" s="47">
        <f t="shared" si="19"/>
        <v>587.1</v>
      </c>
      <c r="I61" s="47">
        <f t="shared" si="25"/>
        <v>0</v>
      </c>
      <c r="J61" s="47">
        <f t="shared" si="12"/>
        <v>0</v>
      </c>
      <c r="K61" s="47">
        <f t="shared" si="13"/>
        <v>0</v>
      </c>
      <c r="L61" s="47">
        <f t="shared" si="14"/>
        <v>587.1</v>
      </c>
      <c r="M61" s="47">
        <f t="shared" si="15"/>
        <v>0</v>
      </c>
      <c r="N61" s="47">
        <f t="shared" si="24"/>
        <v>0</v>
      </c>
      <c r="O61" s="47">
        <f t="shared" si="26"/>
        <v>0</v>
      </c>
      <c r="P61" s="47">
        <f t="shared" si="7"/>
        <v>0</v>
      </c>
      <c r="Q61" s="47">
        <f t="shared" si="8"/>
        <v>0</v>
      </c>
      <c r="R61" s="47">
        <f t="shared" si="9"/>
        <v>0</v>
      </c>
      <c r="S61" s="47"/>
    </row>
    <row r="62" spans="1:19" ht="19.5" customHeight="1">
      <c r="A62" s="95"/>
      <c r="B62" s="91"/>
      <c r="C62" s="92"/>
      <c r="D62" s="46">
        <v>5</v>
      </c>
      <c r="E62" s="46">
        <v>58</v>
      </c>
      <c r="F62" s="46">
        <v>129.9</v>
      </c>
      <c r="G62" s="46" t="s">
        <v>2</v>
      </c>
      <c r="H62" s="47">
        <f t="shared" si="19"/>
        <v>129.9</v>
      </c>
      <c r="I62" s="47">
        <f t="shared" si="25"/>
        <v>0</v>
      </c>
      <c r="J62" s="47">
        <f t="shared" si="12"/>
        <v>0</v>
      </c>
      <c r="K62" s="47">
        <f t="shared" si="13"/>
        <v>0</v>
      </c>
      <c r="L62" s="47">
        <f t="shared" si="14"/>
        <v>129.9</v>
      </c>
      <c r="M62" s="47">
        <f t="shared" si="15"/>
        <v>0</v>
      </c>
      <c r="N62" s="47">
        <f t="shared" si="24"/>
        <v>0</v>
      </c>
      <c r="O62" s="47">
        <f t="shared" si="26"/>
        <v>0</v>
      </c>
      <c r="P62" s="47">
        <f t="shared" si="7"/>
        <v>0</v>
      </c>
      <c r="Q62" s="47">
        <f t="shared" si="8"/>
        <v>0</v>
      </c>
      <c r="R62" s="47">
        <f t="shared" si="9"/>
        <v>0</v>
      </c>
      <c r="S62" s="47"/>
    </row>
    <row r="63" spans="1:19" ht="19.5" customHeight="1">
      <c r="A63" s="94"/>
      <c r="B63" s="88"/>
      <c r="C63" s="90"/>
      <c r="D63" s="46">
        <v>5</v>
      </c>
      <c r="E63" s="46">
        <v>97</v>
      </c>
      <c r="F63" s="46">
        <v>1.2</v>
      </c>
      <c r="G63" s="46" t="s">
        <v>2</v>
      </c>
      <c r="H63" s="47">
        <f t="shared" si="19"/>
        <v>1.2</v>
      </c>
      <c r="I63" s="47">
        <f t="shared" si="25"/>
        <v>0</v>
      </c>
      <c r="J63" s="47">
        <f t="shared" si="12"/>
        <v>0</v>
      </c>
      <c r="K63" s="47">
        <f t="shared" si="13"/>
        <v>0</v>
      </c>
      <c r="L63" s="47">
        <f t="shared" si="14"/>
        <v>1.2</v>
      </c>
      <c r="M63" s="47">
        <f t="shared" si="15"/>
        <v>0</v>
      </c>
      <c r="N63" s="47">
        <f t="shared" si="24"/>
        <v>0</v>
      </c>
      <c r="O63" s="47">
        <f t="shared" si="26"/>
        <v>0</v>
      </c>
      <c r="P63" s="47">
        <f t="shared" si="7"/>
        <v>0</v>
      </c>
      <c r="Q63" s="47">
        <f t="shared" si="8"/>
        <v>0</v>
      </c>
      <c r="R63" s="47">
        <f t="shared" si="9"/>
        <v>0</v>
      </c>
      <c r="S63" s="47"/>
    </row>
    <row r="64" spans="1:19" ht="26.25" customHeight="1">
      <c r="A64" s="93">
        <v>30</v>
      </c>
      <c r="B64" s="87" t="s">
        <v>161</v>
      </c>
      <c r="C64" s="89" t="s">
        <v>141</v>
      </c>
      <c r="D64" s="46">
        <v>5</v>
      </c>
      <c r="E64" s="46">
        <v>98</v>
      </c>
      <c r="F64" s="46">
        <v>465.4</v>
      </c>
      <c r="G64" s="46" t="s">
        <v>2</v>
      </c>
      <c r="H64" s="47">
        <f t="shared" si="19"/>
        <v>465.4</v>
      </c>
      <c r="I64" s="47">
        <f>IF($G64="CLN",$F64,0)</f>
        <v>0</v>
      </c>
      <c r="J64" s="47">
        <f>IF($G64="NTS",$F64,0)</f>
        <v>0</v>
      </c>
      <c r="K64" s="47">
        <f>IF($G64="LUK",$F64,0)</f>
        <v>0</v>
      </c>
      <c r="L64" s="47">
        <f>IF($G64="LUC",$F64,0)</f>
        <v>465.4</v>
      </c>
      <c r="M64" s="47">
        <f>IF($G64="HNK",$F64,0)</f>
        <v>0</v>
      </c>
      <c r="N64" s="47">
        <f t="shared" si="24"/>
        <v>0</v>
      </c>
      <c r="O64" s="47">
        <f>IF($G64="ODT",$F64,0)</f>
        <v>0</v>
      </c>
      <c r="P64" s="47">
        <f>IF($G64="DGT",$F64,0)</f>
        <v>0</v>
      </c>
      <c r="Q64" s="47">
        <f>SUM(R64)</f>
        <v>0</v>
      </c>
      <c r="R64" s="47">
        <f>IF($G64="BCS",$F64,0)</f>
        <v>0</v>
      </c>
      <c r="S64" s="47"/>
    </row>
    <row r="65" spans="1:19" ht="24.75" customHeight="1">
      <c r="A65" s="95"/>
      <c r="B65" s="91"/>
      <c r="C65" s="92"/>
      <c r="D65" s="46">
        <v>5</v>
      </c>
      <c r="E65" s="46">
        <v>104</v>
      </c>
      <c r="F65" s="59">
        <v>564.4</v>
      </c>
      <c r="G65" s="46" t="s">
        <v>61</v>
      </c>
      <c r="H65" s="47">
        <f t="shared" si="19"/>
        <v>564.4</v>
      </c>
      <c r="I65" s="47">
        <f>IF($G65="CLN",$F65,0)</f>
        <v>0</v>
      </c>
      <c r="J65" s="47">
        <f>IF($G65="NTS",$F65,0)</f>
        <v>564.4</v>
      </c>
      <c r="K65" s="47">
        <f>IF($G65="LUK",$F65,0)</f>
        <v>0</v>
      </c>
      <c r="L65" s="47">
        <f>IF($G65="LUC",$F65,0)</f>
        <v>0</v>
      </c>
      <c r="M65" s="47">
        <f>IF($G65="HNK",$F65,0)</f>
        <v>0</v>
      </c>
      <c r="N65" s="47">
        <f t="shared" si="24"/>
        <v>0</v>
      </c>
      <c r="O65" s="47">
        <f>IF($G65="ODT",$F65,0)</f>
        <v>0</v>
      </c>
      <c r="P65" s="47">
        <f>IF($G65="DGT",$F65,0)</f>
        <v>0</v>
      </c>
      <c r="Q65" s="47">
        <f>SUM(R65)</f>
        <v>0</v>
      </c>
      <c r="R65" s="47">
        <f>IF($G65="BCS",$F65,0)</f>
        <v>0</v>
      </c>
      <c r="S65" s="47"/>
    </row>
    <row r="66" spans="1:19" s="62" customFormat="1" ht="21" customHeight="1">
      <c r="A66" s="95"/>
      <c r="B66" s="91"/>
      <c r="C66" s="92"/>
      <c r="D66" s="46">
        <v>4</v>
      </c>
      <c r="E66" s="46">
        <v>22</v>
      </c>
      <c r="F66" s="46">
        <v>1719.5</v>
      </c>
      <c r="G66" s="46" t="s">
        <v>130</v>
      </c>
      <c r="H66" s="47">
        <f t="shared" ref="H66" si="27">SUM(I66:M66)</f>
        <v>1519.5</v>
      </c>
      <c r="I66" s="47">
        <f>F66-N66</f>
        <v>1519.5</v>
      </c>
      <c r="J66" s="47">
        <f t="shared" ref="J66" si="28">IF($G66="NTS",$F66,0)</f>
        <v>0</v>
      </c>
      <c r="K66" s="47">
        <f t="shared" ref="K66" si="29">IF($G66="LUK",$F66,0)</f>
        <v>0</v>
      </c>
      <c r="L66" s="47">
        <f t="shared" ref="L66" si="30">IF($G66="LUC",$F66,0)</f>
        <v>0</v>
      </c>
      <c r="M66" s="47">
        <f t="shared" ref="M66" si="31">IF($G66="HNK",$F66,0)</f>
        <v>0</v>
      </c>
      <c r="N66" s="47">
        <f>SUM(O66:O66)</f>
        <v>200</v>
      </c>
      <c r="O66" s="47">
        <v>200</v>
      </c>
      <c r="P66" s="47"/>
      <c r="Q66" s="47"/>
      <c r="R66" s="47"/>
      <c r="S66" s="47"/>
    </row>
    <row r="67" spans="1:19" ht="23.25" customHeight="1">
      <c r="A67" s="94"/>
      <c r="B67" s="88"/>
      <c r="C67" s="90"/>
      <c r="D67" s="46">
        <v>2</v>
      </c>
      <c r="E67" s="46">
        <v>125</v>
      </c>
      <c r="F67" s="46">
        <v>468.6</v>
      </c>
      <c r="G67" s="46" t="s">
        <v>2</v>
      </c>
      <c r="H67" s="47">
        <f t="shared" si="19"/>
        <v>468.6</v>
      </c>
      <c r="I67" s="47">
        <f t="shared" si="25"/>
        <v>0</v>
      </c>
      <c r="J67" s="47">
        <f t="shared" si="12"/>
        <v>0</v>
      </c>
      <c r="K67" s="47">
        <f t="shared" si="13"/>
        <v>0</v>
      </c>
      <c r="L67" s="47">
        <f t="shared" si="14"/>
        <v>468.6</v>
      </c>
      <c r="M67" s="47">
        <f t="shared" si="15"/>
        <v>0</v>
      </c>
      <c r="N67" s="47">
        <f>SUM(O67:P67)</f>
        <v>0</v>
      </c>
      <c r="O67" s="47">
        <f t="shared" si="26"/>
        <v>0</v>
      </c>
      <c r="P67" s="47">
        <f t="shared" si="7"/>
        <v>0</v>
      </c>
      <c r="Q67" s="47">
        <f t="shared" si="8"/>
        <v>0</v>
      </c>
      <c r="R67" s="47">
        <f t="shared" si="9"/>
        <v>0</v>
      </c>
      <c r="S67" s="47"/>
    </row>
    <row r="68" spans="1:19" ht="17.25" customHeight="1">
      <c r="A68" s="93">
        <v>31</v>
      </c>
      <c r="B68" s="98" t="s">
        <v>146</v>
      </c>
      <c r="C68" s="89" t="s">
        <v>141</v>
      </c>
      <c r="D68" s="46">
        <v>5</v>
      </c>
      <c r="E68" s="46">
        <v>79</v>
      </c>
      <c r="F68" s="46">
        <f>2856.1-F72-F73</f>
        <v>1485.4</v>
      </c>
      <c r="G68" s="46" t="s">
        <v>130</v>
      </c>
      <c r="H68" s="47">
        <f t="shared" si="19"/>
        <v>1245.4000000000001</v>
      </c>
      <c r="I68" s="47">
        <f>F68-O68</f>
        <v>1245.4000000000001</v>
      </c>
      <c r="J68" s="47">
        <f t="shared" si="12"/>
        <v>0</v>
      </c>
      <c r="K68" s="47">
        <f t="shared" si="13"/>
        <v>0</v>
      </c>
      <c r="L68" s="47">
        <f t="shared" si="14"/>
        <v>0</v>
      </c>
      <c r="M68" s="47">
        <f t="shared" si="15"/>
        <v>0</v>
      </c>
      <c r="N68" s="47">
        <f>SUM(O68:P68)</f>
        <v>240</v>
      </c>
      <c r="O68" s="47">
        <v>240</v>
      </c>
      <c r="P68" s="47">
        <f t="shared" si="7"/>
        <v>0</v>
      </c>
      <c r="Q68" s="47">
        <f t="shared" si="8"/>
        <v>0</v>
      </c>
      <c r="R68" s="47">
        <f t="shared" si="9"/>
        <v>0</v>
      </c>
      <c r="S68" s="47"/>
    </row>
    <row r="69" spans="1:19" ht="17.25" customHeight="1">
      <c r="A69" s="95"/>
      <c r="B69" s="99"/>
      <c r="C69" s="92"/>
      <c r="D69" s="46">
        <v>5</v>
      </c>
      <c r="E69" s="46">
        <v>84</v>
      </c>
      <c r="F69" s="46">
        <v>547.4</v>
      </c>
      <c r="G69" s="46" t="s">
        <v>60</v>
      </c>
      <c r="H69" s="47">
        <f t="shared" si="19"/>
        <v>547.4</v>
      </c>
      <c r="I69" s="47">
        <f>IF($G69="CLN",$F69,0)</f>
        <v>0</v>
      </c>
      <c r="J69" s="47">
        <f t="shared" si="12"/>
        <v>0</v>
      </c>
      <c r="K69" s="47">
        <f t="shared" si="13"/>
        <v>0</v>
      </c>
      <c r="L69" s="47">
        <f t="shared" si="14"/>
        <v>0</v>
      </c>
      <c r="M69" s="47">
        <f t="shared" si="15"/>
        <v>547.4</v>
      </c>
      <c r="N69" s="47">
        <f>SUM(O69:P69)</f>
        <v>0</v>
      </c>
      <c r="O69" s="47">
        <f>IF($G69="ODT",$F69,0)</f>
        <v>0</v>
      </c>
      <c r="P69" s="47">
        <f t="shared" si="7"/>
        <v>0</v>
      </c>
      <c r="Q69" s="47">
        <f t="shared" si="8"/>
        <v>0</v>
      </c>
      <c r="R69" s="47">
        <f t="shared" si="9"/>
        <v>0</v>
      </c>
      <c r="S69" s="47"/>
    </row>
    <row r="70" spans="1:19" ht="17.25" customHeight="1">
      <c r="A70" s="95"/>
      <c r="B70" s="99"/>
      <c r="C70" s="92"/>
      <c r="D70" s="46">
        <v>5</v>
      </c>
      <c r="E70" s="46">
        <v>93</v>
      </c>
      <c r="F70" s="46">
        <v>392.8</v>
      </c>
      <c r="G70" s="46" t="s">
        <v>2</v>
      </c>
      <c r="H70" s="47">
        <f t="shared" si="19"/>
        <v>392.8</v>
      </c>
      <c r="I70" s="47">
        <f>IF($G70="CLN",$F70,0)</f>
        <v>0</v>
      </c>
      <c r="J70" s="47">
        <f t="shared" si="12"/>
        <v>0</v>
      </c>
      <c r="K70" s="47">
        <f t="shared" si="13"/>
        <v>0</v>
      </c>
      <c r="L70" s="47">
        <f t="shared" si="14"/>
        <v>392.8</v>
      </c>
      <c r="M70" s="47">
        <f t="shared" si="15"/>
        <v>0</v>
      </c>
      <c r="N70" s="47">
        <f>SUM(O70:P70)</f>
        <v>0</v>
      </c>
      <c r="O70" s="47">
        <f>IF($G70="ODT",$F70,0)</f>
        <v>0</v>
      </c>
      <c r="P70" s="47">
        <f t="shared" si="7"/>
        <v>0</v>
      </c>
      <c r="Q70" s="47">
        <f t="shared" si="8"/>
        <v>0</v>
      </c>
      <c r="R70" s="47">
        <f t="shared" si="9"/>
        <v>0</v>
      </c>
      <c r="S70" s="47"/>
    </row>
    <row r="71" spans="1:19" ht="17.25" customHeight="1">
      <c r="A71" s="95"/>
      <c r="B71" s="100"/>
      <c r="C71" s="90"/>
      <c r="D71" s="46">
        <v>5</v>
      </c>
      <c r="E71" s="46">
        <v>105</v>
      </c>
      <c r="F71" s="46">
        <v>660</v>
      </c>
      <c r="G71" s="46" t="s">
        <v>2</v>
      </c>
      <c r="H71" s="47">
        <f t="shared" si="19"/>
        <v>660</v>
      </c>
      <c r="I71" s="47">
        <f>IF($G71="CLN",$F71,0)</f>
        <v>0</v>
      </c>
      <c r="J71" s="47">
        <f t="shared" si="12"/>
        <v>0</v>
      </c>
      <c r="K71" s="47">
        <f t="shared" si="13"/>
        <v>0</v>
      </c>
      <c r="L71" s="47">
        <f t="shared" si="14"/>
        <v>660</v>
      </c>
      <c r="M71" s="47">
        <f t="shared" si="15"/>
        <v>0</v>
      </c>
      <c r="N71" s="47">
        <f>SUM(O71:P71)</f>
        <v>0</v>
      </c>
      <c r="O71" s="47">
        <f>IF($G71="ODT",$F71,0)</f>
        <v>0</v>
      </c>
      <c r="P71" s="47">
        <f t="shared" si="7"/>
        <v>0</v>
      </c>
      <c r="Q71" s="47">
        <f t="shared" si="8"/>
        <v>0</v>
      </c>
      <c r="R71" s="47">
        <f t="shared" si="9"/>
        <v>0</v>
      </c>
      <c r="S71" s="47"/>
    </row>
    <row r="72" spans="1:19" s="54" customFormat="1" ht="20.25" customHeight="1">
      <c r="A72" s="50">
        <v>32</v>
      </c>
      <c r="B72" s="51" t="s">
        <v>174</v>
      </c>
      <c r="C72" s="46" t="s">
        <v>141</v>
      </c>
      <c r="D72" s="46">
        <v>5</v>
      </c>
      <c r="E72" s="46">
        <v>111</v>
      </c>
      <c r="F72" s="46">
        <v>735.8</v>
      </c>
      <c r="G72" s="46" t="s">
        <v>130</v>
      </c>
      <c r="H72" s="47">
        <f t="shared" ref="H72:H73" si="32">SUM(I72:M72)</f>
        <v>615.79999999999995</v>
      </c>
      <c r="I72" s="47">
        <f>F72-N72</f>
        <v>615.79999999999995</v>
      </c>
      <c r="J72" s="47">
        <f t="shared" si="12"/>
        <v>0</v>
      </c>
      <c r="K72" s="47">
        <f t="shared" si="13"/>
        <v>0</v>
      </c>
      <c r="L72" s="47">
        <f t="shared" si="14"/>
        <v>0</v>
      </c>
      <c r="M72" s="47">
        <f t="shared" si="15"/>
        <v>0</v>
      </c>
      <c r="N72" s="47">
        <f>SUM(O72:O72)</f>
        <v>120</v>
      </c>
      <c r="O72" s="47">
        <v>120</v>
      </c>
      <c r="P72" s="47"/>
      <c r="Q72" s="47"/>
      <c r="R72" s="47"/>
      <c r="S72" s="47"/>
    </row>
    <row r="73" spans="1:19" s="54" customFormat="1" ht="20.25" customHeight="1">
      <c r="A73" s="58">
        <v>33</v>
      </c>
      <c r="B73" s="51" t="s">
        <v>162</v>
      </c>
      <c r="C73" s="46" t="s">
        <v>141</v>
      </c>
      <c r="D73" s="46">
        <v>5</v>
      </c>
      <c r="E73" s="46">
        <v>110</v>
      </c>
      <c r="F73" s="46">
        <v>634.9</v>
      </c>
      <c r="G73" s="46" t="s">
        <v>130</v>
      </c>
      <c r="H73" s="47">
        <f t="shared" si="32"/>
        <v>514.9</v>
      </c>
      <c r="I73" s="47">
        <f>F73-N73</f>
        <v>514.9</v>
      </c>
      <c r="J73" s="47">
        <f t="shared" si="12"/>
        <v>0</v>
      </c>
      <c r="K73" s="47">
        <f t="shared" si="13"/>
        <v>0</v>
      </c>
      <c r="L73" s="47">
        <f t="shared" si="14"/>
        <v>0</v>
      </c>
      <c r="M73" s="47">
        <f t="shared" si="15"/>
        <v>0</v>
      </c>
      <c r="N73" s="47">
        <f>SUM(O73:O73)</f>
        <v>120</v>
      </c>
      <c r="O73" s="47">
        <v>120</v>
      </c>
      <c r="P73" s="47"/>
      <c r="Q73" s="47"/>
      <c r="R73" s="47"/>
      <c r="S73" s="47"/>
    </row>
    <row r="74" spans="1:19" ht="20.25" customHeight="1">
      <c r="A74" s="36">
        <v>34</v>
      </c>
      <c r="B74" s="51" t="s">
        <v>102</v>
      </c>
      <c r="C74" s="46" t="s">
        <v>141</v>
      </c>
      <c r="D74" s="46">
        <v>5</v>
      </c>
      <c r="E74" s="46">
        <v>32</v>
      </c>
      <c r="F74" s="46">
        <v>959.2</v>
      </c>
      <c r="G74" s="46" t="s">
        <v>130</v>
      </c>
      <c r="H74" s="47">
        <f t="shared" si="19"/>
        <v>659.2</v>
      </c>
      <c r="I74" s="47">
        <f>F74-O74</f>
        <v>659.2</v>
      </c>
      <c r="J74" s="47">
        <f t="shared" si="12"/>
        <v>0</v>
      </c>
      <c r="K74" s="47">
        <f t="shared" si="13"/>
        <v>0</v>
      </c>
      <c r="L74" s="47">
        <f t="shared" si="14"/>
        <v>0</v>
      </c>
      <c r="M74" s="47">
        <f t="shared" si="15"/>
        <v>0</v>
      </c>
      <c r="N74" s="47">
        <f t="shared" ref="N74:N83" si="33">SUM(O74:P74)</f>
        <v>300</v>
      </c>
      <c r="O74" s="47">
        <v>300</v>
      </c>
      <c r="P74" s="47">
        <f t="shared" si="7"/>
        <v>0</v>
      </c>
      <c r="Q74" s="47">
        <f t="shared" si="8"/>
        <v>0</v>
      </c>
      <c r="R74" s="47">
        <f t="shared" si="9"/>
        <v>0</v>
      </c>
      <c r="S74" s="47"/>
    </row>
    <row r="75" spans="1:19" ht="17.25" customHeight="1">
      <c r="A75" s="93">
        <v>35</v>
      </c>
      <c r="B75" s="98" t="s">
        <v>175</v>
      </c>
      <c r="C75" s="89" t="s">
        <v>141</v>
      </c>
      <c r="D75" s="46">
        <v>2</v>
      </c>
      <c r="E75" s="46">
        <v>115</v>
      </c>
      <c r="F75" s="46">
        <v>101.4</v>
      </c>
      <c r="G75" s="46" t="s">
        <v>2</v>
      </c>
      <c r="H75" s="47">
        <f t="shared" si="19"/>
        <v>101.4</v>
      </c>
      <c r="I75" s="47">
        <f t="shared" ref="I75:I83" si="34">IF($G75="CLN",$F75,0)</f>
        <v>0</v>
      </c>
      <c r="J75" s="47">
        <f t="shared" si="12"/>
        <v>0</v>
      </c>
      <c r="K75" s="47">
        <f t="shared" si="13"/>
        <v>0</v>
      </c>
      <c r="L75" s="47">
        <f t="shared" si="14"/>
        <v>101.4</v>
      </c>
      <c r="M75" s="47">
        <f t="shared" si="15"/>
        <v>0</v>
      </c>
      <c r="N75" s="47">
        <f t="shared" si="33"/>
        <v>0</v>
      </c>
      <c r="O75" s="47">
        <f t="shared" ref="O75:O83" si="35">IF($G75="ODT",$F75,0)</f>
        <v>0</v>
      </c>
      <c r="P75" s="47">
        <f t="shared" si="7"/>
        <v>0</v>
      </c>
      <c r="Q75" s="47">
        <f t="shared" si="8"/>
        <v>0</v>
      </c>
      <c r="R75" s="47">
        <f t="shared" si="9"/>
        <v>0</v>
      </c>
      <c r="S75" s="47"/>
    </row>
    <row r="76" spans="1:19" ht="17.25" customHeight="1">
      <c r="A76" s="95"/>
      <c r="B76" s="99"/>
      <c r="C76" s="92"/>
      <c r="D76" s="46">
        <v>2</v>
      </c>
      <c r="E76" s="46">
        <v>128</v>
      </c>
      <c r="F76" s="46">
        <v>236.3</v>
      </c>
      <c r="G76" s="46" t="s">
        <v>2</v>
      </c>
      <c r="H76" s="47">
        <f t="shared" si="19"/>
        <v>236.3</v>
      </c>
      <c r="I76" s="47">
        <f t="shared" si="34"/>
        <v>0</v>
      </c>
      <c r="J76" s="47">
        <f t="shared" si="12"/>
        <v>0</v>
      </c>
      <c r="K76" s="47">
        <f t="shared" si="13"/>
        <v>0</v>
      </c>
      <c r="L76" s="47">
        <f t="shared" si="14"/>
        <v>236.3</v>
      </c>
      <c r="M76" s="47">
        <f t="shared" si="15"/>
        <v>0</v>
      </c>
      <c r="N76" s="47">
        <f t="shared" si="33"/>
        <v>0</v>
      </c>
      <c r="O76" s="47">
        <f t="shared" si="35"/>
        <v>0</v>
      </c>
      <c r="P76" s="47">
        <f t="shared" si="7"/>
        <v>0</v>
      </c>
      <c r="Q76" s="47">
        <f t="shared" si="8"/>
        <v>0</v>
      </c>
      <c r="R76" s="47">
        <f t="shared" si="9"/>
        <v>0</v>
      </c>
      <c r="S76" s="47"/>
    </row>
    <row r="77" spans="1:19" ht="17.25" customHeight="1">
      <c r="A77" s="95"/>
      <c r="B77" s="99"/>
      <c r="C77" s="92"/>
      <c r="D77" s="46">
        <v>5</v>
      </c>
      <c r="E77" s="46">
        <v>5</v>
      </c>
      <c r="F77" s="46">
        <v>612.6</v>
      </c>
      <c r="G77" s="46" t="s">
        <v>2</v>
      </c>
      <c r="H77" s="47">
        <f t="shared" si="19"/>
        <v>612.6</v>
      </c>
      <c r="I77" s="47">
        <f t="shared" si="34"/>
        <v>0</v>
      </c>
      <c r="J77" s="47">
        <f t="shared" si="12"/>
        <v>0</v>
      </c>
      <c r="K77" s="47">
        <f t="shared" si="13"/>
        <v>0</v>
      </c>
      <c r="L77" s="47">
        <f t="shared" si="14"/>
        <v>612.6</v>
      </c>
      <c r="M77" s="47">
        <f t="shared" si="15"/>
        <v>0</v>
      </c>
      <c r="N77" s="47">
        <f t="shared" si="33"/>
        <v>0</v>
      </c>
      <c r="O77" s="47">
        <f t="shared" si="35"/>
        <v>0</v>
      </c>
      <c r="P77" s="47">
        <f t="shared" si="7"/>
        <v>0</v>
      </c>
      <c r="Q77" s="47">
        <f t="shared" si="8"/>
        <v>0</v>
      </c>
      <c r="R77" s="47">
        <f t="shared" si="9"/>
        <v>0</v>
      </c>
      <c r="S77" s="47"/>
    </row>
    <row r="78" spans="1:19" ht="17.25" customHeight="1">
      <c r="A78" s="95"/>
      <c r="B78" s="99"/>
      <c r="C78" s="92"/>
      <c r="D78" s="46">
        <v>5</v>
      </c>
      <c r="E78" s="46">
        <v>41</v>
      </c>
      <c r="F78" s="46">
        <v>246</v>
      </c>
      <c r="G78" s="46" t="s">
        <v>2</v>
      </c>
      <c r="H78" s="47">
        <f t="shared" si="19"/>
        <v>246</v>
      </c>
      <c r="I78" s="47">
        <f t="shared" si="34"/>
        <v>0</v>
      </c>
      <c r="J78" s="47">
        <f t="shared" si="12"/>
        <v>0</v>
      </c>
      <c r="K78" s="47">
        <f t="shared" si="13"/>
        <v>0</v>
      </c>
      <c r="L78" s="47">
        <f t="shared" si="14"/>
        <v>246</v>
      </c>
      <c r="M78" s="47">
        <f t="shared" si="15"/>
        <v>0</v>
      </c>
      <c r="N78" s="47">
        <f t="shared" si="33"/>
        <v>0</v>
      </c>
      <c r="O78" s="47">
        <f t="shared" si="35"/>
        <v>0</v>
      </c>
      <c r="P78" s="47">
        <f t="shared" si="7"/>
        <v>0</v>
      </c>
      <c r="Q78" s="47">
        <f t="shared" si="8"/>
        <v>0</v>
      </c>
      <c r="R78" s="47">
        <f t="shared" si="9"/>
        <v>0</v>
      </c>
      <c r="S78" s="47"/>
    </row>
    <row r="79" spans="1:19" ht="17.25" customHeight="1">
      <c r="A79" s="95"/>
      <c r="B79" s="99"/>
      <c r="C79" s="92"/>
      <c r="D79" s="46">
        <v>5</v>
      </c>
      <c r="E79" s="46">
        <v>48</v>
      </c>
      <c r="F79" s="46">
        <v>180.4</v>
      </c>
      <c r="G79" s="46" t="s">
        <v>2</v>
      </c>
      <c r="H79" s="47">
        <f t="shared" si="19"/>
        <v>180.4</v>
      </c>
      <c r="I79" s="47">
        <f t="shared" si="34"/>
        <v>0</v>
      </c>
      <c r="J79" s="47">
        <f t="shared" si="12"/>
        <v>0</v>
      </c>
      <c r="K79" s="47">
        <f t="shared" si="13"/>
        <v>0</v>
      </c>
      <c r="L79" s="47">
        <f t="shared" si="14"/>
        <v>180.4</v>
      </c>
      <c r="M79" s="47">
        <f t="shared" si="15"/>
        <v>0</v>
      </c>
      <c r="N79" s="47">
        <f t="shared" si="33"/>
        <v>0</v>
      </c>
      <c r="O79" s="47">
        <f t="shared" si="35"/>
        <v>0</v>
      </c>
      <c r="P79" s="47">
        <f t="shared" si="7"/>
        <v>0</v>
      </c>
      <c r="Q79" s="47">
        <f t="shared" si="8"/>
        <v>0</v>
      </c>
      <c r="R79" s="47">
        <f t="shared" si="9"/>
        <v>0</v>
      </c>
      <c r="S79" s="47"/>
    </row>
    <row r="80" spans="1:19" ht="17.25" customHeight="1">
      <c r="A80" s="94"/>
      <c r="B80" s="100"/>
      <c r="C80" s="90"/>
      <c r="D80" s="46">
        <v>5</v>
      </c>
      <c r="E80" s="46">
        <v>51</v>
      </c>
      <c r="F80" s="46">
        <v>273.89999999999998</v>
      </c>
      <c r="G80" s="46" t="s">
        <v>2</v>
      </c>
      <c r="H80" s="47">
        <f t="shared" si="19"/>
        <v>273.89999999999998</v>
      </c>
      <c r="I80" s="47">
        <f t="shared" si="34"/>
        <v>0</v>
      </c>
      <c r="J80" s="47">
        <f t="shared" si="12"/>
        <v>0</v>
      </c>
      <c r="K80" s="47">
        <f t="shared" si="13"/>
        <v>0</v>
      </c>
      <c r="L80" s="47">
        <f t="shared" si="14"/>
        <v>273.89999999999998</v>
      </c>
      <c r="M80" s="47">
        <f t="shared" si="15"/>
        <v>0</v>
      </c>
      <c r="N80" s="47">
        <f t="shared" si="33"/>
        <v>0</v>
      </c>
      <c r="O80" s="47">
        <f t="shared" si="35"/>
        <v>0</v>
      </c>
      <c r="P80" s="47">
        <f t="shared" si="7"/>
        <v>0</v>
      </c>
      <c r="Q80" s="47">
        <f t="shared" si="8"/>
        <v>0</v>
      </c>
      <c r="R80" s="47">
        <f t="shared" si="9"/>
        <v>0</v>
      </c>
      <c r="S80" s="47"/>
    </row>
    <row r="81" spans="1:19" ht="39.75" customHeight="1">
      <c r="A81" s="36">
        <v>36</v>
      </c>
      <c r="B81" s="38" t="s">
        <v>148</v>
      </c>
      <c r="C81" s="46" t="s">
        <v>141</v>
      </c>
      <c r="D81" s="46">
        <v>5</v>
      </c>
      <c r="E81" s="46">
        <v>96</v>
      </c>
      <c r="F81" s="46">
        <v>170.7</v>
      </c>
      <c r="G81" s="46" t="s">
        <v>2</v>
      </c>
      <c r="H81" s="47">
        <f t="shared" si="19"/>
        <v>170.7</v>
      </c>
      <c r="I81" s="47">
        <f t="shared" si="34"/>
        <v>0</v>
      </c>
      <c r="J81" s="47">
        <f t="shared" si="12"/>
        <v>0</v>
      </c>
      <c r="K81" s="47">
        <f t="shared" si="13"/>
        <v>0</v>
      </c>
      <c r="L81" s="47">
        <f t="shared" si="14"/>
        <v>170.7</v>
      </c>
      <c r="M81" s="47">
        <f t="shared" si="15"/>
        <v>0</v>
      </c>
      <c r="N81" s="47">
        <f t="shared" si="33"/>
        <v>0</v>
      </c>
      <c r="O81" s="47">
        <f t="shared" si="35"/>
        <v>0</v>
      </c>
      <c r="P81" s="47">
        <f t="shared" si="7"/>
        <v>0</v>
      </c>
      <c r="Q81" s="47">
        <f t="shared" si="8"/>
        <v>0</v>
      </c>
      <c r="R81" s="47">
        <f t="shared" si="9"/>
        <v>0</v>
      </c>
      <c r="S81" s="47"/>
    </row>
    <row r="82" spans="1:19" ht="17.25" customHeight="1">
      <c r="A82" s="93">
        <v>37</v>
      </c>
      <c r="B82" s="87" t="s">
        <v>176</v>
      </c>
      <c r="C82" s="89" t="s">
        <v>141</v>
      </c>
      <c r="D82" s="46">
        <v>5</v>
      </c>
      <c r="E82" s="46">
        <v>86</v>
      </c>
      <c r="F82" s="46">
        <v>282.89999999999998</v>
      </c>
      <c r="G82" s="46" t="s">
        <v>60</v>
      </c>
      <c r="H82" s="47">
        <f t="shared" si="19"/>
        <v>282.89999999999998</v>
      </c>
      <c r="I82" s="47">
        <f t="shared" si="34"/>
        <v>0</v>
      </c>
      <c r="J82" s="47">
        <f t="shared" si="12"/>
        <v>0</v>
      </c>
      <c r="K82" s="47">
        <f t="shared" si="13"/>
        <v>0</v>
      </c>
      <c r="L82" s="47">
        <f t="shared" si="14"/>
        <v>0</v>
      </c>
      <c r="M82" s="47">
        <f t="shared" si="15"/>
        <v>282.89999999999998</v>
      </c>
      <c r="N82" s="47">
        <f t="shared" si="33"/>
        <v>0</v>
      </c>
      <c r="O82" s="47">
        <f t="shared" si="35"/>
        <v>0</v>
      </c>
      <c r="P82" s="47">
        <f t="shared" si="7"/>
        <v>0</v>
      </c>
      <c r="Q82" s="47">
        <f t="shared" si="8"/>
        <v>0</v>
      </c>
      <c r="R82" s="47">
        <f t="shared" si="9"/>
        <v>0</v>
      </c>
      <c r="S82" s="47"/>
    </row>
    <row r="83" spans="1:19" ht="17.25" customHeight="1">
      <c r="A83" s="94"/>
      <c r="B83" s="88"/>
      <c r="C83" s="90"/>
      <c r="D83" s="46">
        <v>5</v>
      </c>
      <c r="E83" s="46">
        <v>92</v>
      </c>
      <c r="F83" s="46">
        <v>196.2</v>
      </c>
      <c r="G83" s="46" t="s">
        <v>2</v>
      </c>
      <c r="H83" s="47">
        <f t="shared" si="19"/>
        <v>196.2</v>
      </c>
      <c r="I83" s="47">
        <f t="shared" si="34"/>
        <v>0</v>
      </c>
      <c r="J83" s="47">
        <f t="shared" si="12"/>
        <v>0</v>
      </c>
      <c r="K83" s="47">
        <f t="shared" si="13"/>
        <v>0</v>
      </c>
      <c r="L83" s="47">
        <f t="shared" si="14"/>
        <v>196.2</v>
      </c>
      <c r="M83" s="47">
        <f t="shared" si="15"/>
        <v>0</v>
      </c>
      <c r="N83" s="47">
        <f t="shared" si="33"/>
        <v>0</v>
      </c>
      <c r="O83" s="47">
        <f t="shared" si="35"/>
        <v>0</v>
      </c>
      <c r="P83" s="47">
        <f t="shared" si="7"/>
        <v>0</v>
      </c>
      <c r="Q83" s="47">
        <f t="shared" si="8"/>
        <v>0</v>
      </c>
      <c r="R83" s="47">
        <f t="shared" si="9"/>
        <v>0</v>
      </c>
      <c r="S83" s="47"/>
    </row>
    <row r="84" spans="1:19" ht="17.25" customHeight="1">
      <c r="A84" s="93">
        <v>38</v>
      </c>
      <c r="B84" s="87" t="s">
        <v>120</v>
      </c>
      <c r="C84" s="89" t="s">
        <v>141</v>
      </c>
      <c r="D84" s="46">
        <v>2</v>
      </c>
      <c r="E84" s="46">
        <v>126</v>
      </c>
      <c r="F84" s="46">
        <v>4723.8999999999996</v>
      </c>
      <c r="G84" s="46" t="s">
        <v>130</v>
      </c>
      <c r="H84" s="47">
        <f t="shared" ref="H84" si="36">SUM(I84:M84)</f>
        <v>4523.8999999999996</v>
      </c>
      <c r="I84" s="47">
        <f t="shared" ref="I84" si="37">F84-N84</f>
        <v>4523.8999999999996</v>
      </c>
      <c r="J84" s="47">
        <f t="shared" si="12"/>
        <v>0</v>
      </c>
      <c r="K84" s="47">
        <f t="shared" si="13"/>
        <v>0</v>
      </c>
      <c r="L84" s="47">
        <f t="shared" si="14"/>
        <v>0</v>
      </c>
      <c r="M84" s="47">
        <f t="shared" si="15"/>
        <v>0</v>
      </c>
      <c r="N84" s="47">
        <f>SUM(O84:O84)</f>
        <v>200</v>
      </c>
      <c r="O84" s="47">
        <v>200</v>
      </c>
      <c r="P84" s="47">
        <f t="shared" si="7"/>
        <v>0</v>
      </c>
      <c r="Q84" s="47">
        <f t="shared" si="8"/>
        <v>0</v>
      </c>
      <c r="R84" s="47">
        <f t="shared" si="9"/>
        <v>0</v>
      </c>
      <c r="S84" s="47"/>
    </row>
    <row r="85" spans="1:19" ht="17.25" customHeight="1">
      <c r="A85" s="95"/>
      <c r="B85" s="91"/>
      <c r="C85" s="92"/>
      <c r="D85" s="46">
        <v>5</v>
      </c>
      <c r="E85" s="46">
        <v>12</v>
      </c>
      <c r="F85" s="46">
        <v>283</v>
      </c>
      <c r="G85" s="46" t="s">
        <v>2</v>
      </c>
      <c r="H85" s="47">
        <f t="shared" ref="H85" si="38">SUM(I85:M85)</f>
        <v>283</v>
      </c>
      <c r="I85" s="47">
        <f t="shared" ref="I85" si="39">IF($G85="CLN",$F85,0)</f>
        <v>0</v>
      </c>
      <c r="J85" s="47">
        <f t="shared" si="12"/>
        <v>0</v>
      </c>
      <c r="K85" s="47">
        <f t="shared" si="13"/>
        <v>0</v>
      </c>
      <c r="L85" s="47">
        <f t="shared" si="14"/>
        <v>283</v>
      </c>
      <c r="M85" s="47">
        <f t="shared" si="15"/>
        <v>0</v>
      </c>
      <c r="N85" s="47">
        <f>SUM(O85:O85)</f>
        <v>0</v>
      </c>
      <c r="O85" s="47">
        <f t="shared" ref="O85" si="40">IF($G85="ODT",$F85,0)</f>
        <v>0</v>
      </c>
      <c r="P85" s="47">
        <f t="shared" si="7"/>
        <v>0</v>
      </c>
      <c r="Q85" s="47">
        <f t="shared" si="8"/>
        <v>0</v>
      </c>
      <c r="R85" s="47">
        <f t="shared" si="9"/>
        <v>0</v>
      </c>
      <c r="S85" s="47"/>
    </row>
    <row r="86" spans="1:19" ht="17.25" customHeight="1">
      <c r="A86" s="94"/>
      <c r="B86" s="88"/>
      <c r="C86" s="90"/>
      <c r="D86" s="46">
        <v>5</v>
      </c>
      <c r="E86" s="46">
        <v>20</v>
      </c>
      <c r="F86" s="46">
        <v>222.9</v>
      </c>
      <c r="G86" s="46" t="s">
        <v>2</v>
      </c>
      <c r="H86" s="47">
        <f t="shared" si="19"/>
        <v>222.9</v>
      </c>
      <c r="I86" s="47">
        <f t="shared" ref="I86:I91" si="41">IF($G86="CLN",$F86,0)</f>
        <v>0</v>
      </c>
      <c r="J86" s="47">
        <f t="shared" si="12"/>
        <v>0</v>
      </c>
      <c r="K86" s="47">
        <f t="shared" si="13"/>
        <v>0</v>
      </c>
      <c r="L86" s="47">
        <f t="shared" si="14"/>
        <v>222.9</v>
      </c>
      <c r="M86" s="47">
        <f t="shared" si="15"/>
        <v>0</v>
      </c>
      <c r="N86" s="47">
        <f>SUM(O86:P86)</f>
        <v>0</v>
      </c>
      <c r="O86" s="47">
        <f t="shared" ref="O86:O91" si="42">IF($G86="ODT",$F86,0)</f>
        <v>0</v>
      </c>
      <c r="P86" s="47">
        <f t="shared" si="7"/>
        <v>0</v>
      </c>
      <c r="Q86" s="47">
        <f t="shared" si="8"/>
        <v>0</v>
      </c>
      <c r="R86" s="47">
        <f t="shared" si="9"/>
        <v>0</v>
      </c>
      <c r="S86" s="47"/>
    </row>
    <row r="87" spans="1:19" ht="17.25" customHeight="1">
      <c r="A87" s="36">
        <v>39</v>
      </c>
      <c r="B87" s="51" t="s">
        <v>62</v>
      </c>
      <c r="C87" s="46" t="s">
        <v>141</v>
      </c>
      <c r="D87" s="46">
        <v>5</v>
      </c>
      <c r="E87" s="46">
        <v>61</v>
      </c>
      <c r="F87" s="46">
        <v>73.400000000000006</v>
      </c>
      <c r="G87" s="46" t="s">
        <v>2</v>
      </c>
      <c r="H87" s="47">
        <f t="shared" si="19"/>
        <v>73.400000000000006</v>
      </c>
      <c r="I87" s="47">
        <f t="shared" si="41"/>
        <v>0</v>
      </c>
      <c r="J87" s="47">
        <f t="shared" si="12"/>
        <v>0</v>
      </c>
      <c r="K87" s="47">
        <f t="shared" si="13"/>
        <v>0</v>
      </c>
      <c r="L87" s="47">
        <f t="shared" si="14"/>
        <v>73.400000000000006</v>
      </c>
      <c r="M87" s="47">
        <f t="shared" si="15"/>
        <v>0</v>
      </c>
      <c r="N87" s="47">
        <f>SUM(O87:P87)</f>
        <v>0</v>
      </c>
      <c r="O87" s="47">
        <f t="shared" si="42"/>
        <v>0</v>
      </c>
      <c r="P87" s="47">
        <f t="shared" si="7"/>
        <v>0</v>
      </c>
      <c r="Q87" s="47">
        <f t="shared" si="8"/>
        <v>0</v>
      </c>
      <c r="R87" s="47">
        <f t="shared" si="9"/>
        <v>0</v>
      </c>
      <c r="S87" s="47"/>
    </row>
    <row r="88" spans="1:19" ht="17.25" customHeight="1">
      <c r="A88" s="93">
        <v>40</v>
      </c>
      <c r="B88" s="87" t="s">
        <v>121</v>
      </c>
      <c r="C88" s="89" t="s">
        <v>141</v>
      </c>
      <c r="D88" s="46">
        <v>5</v>
      </c>
      <c r="E88" s="46">
        <v>76</v>
      </c>
      <c r="F88" s="46">
        <v>282.89999999999998</v>
      </c>
      <c r="G88" s="46" t="s">
        <v>60</v>
      </c>
      <c r="H88" s="47">
        <f t="shared" ref="H88:H152" si="43">SUM(I88:M88)</f>
        <v>282.89999999999998</v>
      </c>
      <c r="I88" s="47">
        <f t="shared" si="41"/>
        <v>0</v>
      </c>
      <c r="J88" s="47">
        <f t="shared" ref="J88:J111" si="44">IF($G88="NTS",$F88,0)</f>
        <v>0</v>
      </c>
      <c r="K88" s="47">
        <f t="shared" ref="K88:K111" si="45">IF($G88="LUK",$F88,0)</f>
        <v>0</v>
      </c>
      <c r="L88" s="47">
        <f t="shared" ref="L88:L111" si="46">IF($G88="LUC",$F88,0)</f>
        <v>0</v>
      </c>
      <c r="M88" s="47">
        <f t="shared" ref="M88:M111" si="47">IF($G88="HNK",$F88,0)</f>
        <v>282.89999999999998</v>
      </c>
      <c r="N88" s="47">
        <f>SUM(O88:P88)</f>
        <v>0</v>
      </c>
      <c r="O88" s="47">
        <f t="shared" si="42"/>
        <v>0</v>
      </c>
      <c r="P88" s="47">
        <f t="shared" ref="P88:P111" si="48">IF($G88="DGT",$F88,0)</f>
        <v>0</v>
      </c>
      <c r="Q88" s="47">
        <f t="shared" ref="Q88:Q111" si="49">SUM(R88)</f>
        <v>0</v>
      </c>
      <c r="R88" s="47">
        <f t="shared" ref="R88:R111" si="50">IF($G88="BCS",$F88,0)</f>
        <v>0</v>
      </c>
      <c r="S88" s="47"/>
    </row>
    <row r="89" spans="1:19" ht="17.25" customHeight="1">
      <c r="A89" s="95"/>
      <c r="B89" s="91"/>
      <c r="C89" s="92"/>
      <c r="D89" s="46">
        <v>5</v>
      </c>
      <c r="E89" s="46">
        <v>78</v>
      </c>
      <c r="F89" s="46">
        <v>293.7</v>
      </c>
      <c r="G89" s="46" t="s">
        <v>60</v>
      </c>
      <c r="H89" s="47">
        <f t="shared" si="43"/>
        <v>293.7</v>
      </c>
      <c r="I89" s="47">
        <f t="shared" si="41"/>
        <v>0</v>
      </c>
      <c r="J89" s="47">
        <f t="shared" si="44"/>
        <v>0</v>
      </c>
      <c r="K89" s="47">
        <f t="shared" si="45"/>
        <v>0</v>
      </c>
      <c r="L89" s="47">
        <f t="shared" si="46"/>
        <v>0</v>
      </c>
      <c r="M89" s="47">
        <f t="shared" si="47"/>
        <v>293.7</v>
      </c>
      <c r="N89" s="47">
        <f>SUM(O89:P89)</f>
        <v>0</v>
      </c>
      <c r="O89" s="47">
        <f t="shared" si="42"/>
        <v>0</v>
      </c>
      <c r="P89" s="47">
        <f t="shared" si="48"/>
        <v>0</v>
      </c>
      <c r="Q89" s="47">
        <f t="shared" si="49"/>
        <v>0</v>
      </c>
      <c r="R89" s="47">
        <f t="shared" si="50"/>
        <v>0</v>
      </c>
      <c r="S89" s="47"/>
    </row>
    <row r="90" spans="1:19" ht="17.25" customHeight="1">
      <c r="A90" s="94"/>
      <c r="B90" s="88"/>
      <c r="C90" s="90"/>
      <c r="D90" s="46">
        <v>5</v>
      </c>
      <c r="E90" s="46">
        <v>91</v>
      </c>
      <c r="F90" s="46">
        <v>201.6</v>
      </c>
      <c r="G90" s="46" t="s">
        <v>60</v>
      </c>
      <c r="H90" s="47">
        <f t="shared" si="43"/>
        <v>201.6</v>
      </c>
      <c r="I90" s="47">
        <f t="shared" si="41"/>
        <v>0</v>
      </c>
      <c r="J90" s="47">
        <f t="shared" si="44"/>
        <v>0</v>
      </c>
      <c r="K90" s="47">
        <f t="shared" si="45"/>
        <v>0</v>
      </c>
      <c r="L90" s="47">
        <f t="shared" si="46"/>
        <v>0</v>
      </c>
      <c r="M90" s="47">
        <f t="shared" si="47"/>
        <v>201.6</v>
      </c>
      <c r="N90" s="47">
        <f>SUM(O90:P90)</f>
        <v>0</v>
      </c>
      <c r="O90" s="47">
        <f t="shared" si="42"/>
        <v>0</v>
      </c>
      <c r="P90" s="47">
        <f t="shared" si="48"/>
        <v>0</v>
      </c>
      <c r="Q90" s="47">
        <f t="shared" si="49"/>
        <v>0</v>
      </c>
      <c r="R90" s="47">
        <f t="shared" si="50"/>
        <v>0</v>
      </c>
      <c r="S90" s="47"/>
    </row>
    <row r="91" spans="1:19" ht="17.25" customHeight="1">
      <c r="A91" s="93">
        <v>41</v>
      </c>
      <c r="B91" s="87" t="s">
        <v>122</v>
      </c>
      <c r="C91" s="89" t="s">
        <v>141</v>
      </c>
      <c r="D91" s="46">
        <v>2</v>
      </c>
      <c r="E91" s="46">
        <v>166</v>
      </c>
      <c r="F91" s="46">
        <v>934.7</v>
      </c>
      <c r="G91" s="46" t="s">
        <v>3</v>
      </c>
      <c r="H91" s="47">
        <f t="shared" ref="H91" si="51">SUM(I91:M91)</f>
        <v>934.7</v>
      </c>
      <c r="I91" s="47">
        <f t="shared" si="41"/>
        <v>934.7</v>
      </c>
      <c r="J91" s="47">
        <f t="shared" si="44"/>
        <v>0</v>
      </c>
      <c r="K91" s="47">
        <f t="shared" si="45"/>
        <v>0</v>
      </c>
      <c r="L91" s="47">
        <f t="shared" si="46"/>
        <v>0</v>
      </c>
      <c r="M91" s="47">
        <f t="shared" si="47"/>
        <v>0</v>
      </c>
      <c r="N91" s="47">
        <f>SUM(O91:O91)</f>
        <v>0</v>
      </c>
      <c r="O91" s="47">
        <f t="shared" si="42"/>
        <v>0</v>
      </c>
      <c r="P91" s="47"/>
      <c r="Q91" s="47"/>
      <c r="R91" s="47"/>
      <c r="S91" s="47"/>
    </row>
    <row r="92" spans="1:19" ht="17.25" customHeight="1">
      <c r="A92" s="94"/>
      <c r="B92" s="88"/>
      <c r="C92" s="90"/>
      <c r="D92" s="46">
        <v>5</v>
      </c>
      <c r="E92" s="46">
        <v>60</v>
      </c>
      <c r="F92" s="46">
        <v>1561.2</v>
      </c>
      <c r="G92" s="46" t="s">
        <v>130</v>
      </c>
      <c r="H92" s="47">
        <f t="shared" si="43"/>
        <v>1261.2</v>
      </c>
      <c r="I92" s="47">
        <f>F92-O92</f>
        <v>1261.2</v>
      </c>
      <c r="J92" s="47">
        <f t="shared" si="44"/>
        <v>0</v>
      </c>
      <c r="K92" s="47">
        <f t="shared" si="45"/>
        <v>0</v>
      </c>
      <c r="L92" s="47">
        <f t="shared" si="46"/>
        <v>0</v>
      </c>
      <c r="M92" s="47">
        <f t="shared" si="47"/>
        <v>0</v>
      </c>
      <c r="N92" s="47">
        <f t="shared" ref="N92:N103" si="52">SUM(O92:P92)</f>
        <v>300</v>
      </c>
      <c r="O92" s="47">
        <v>300</v>
      </c>
      <c r="P92" s="47">
        <f t="shared" si="48"/>
        <v>0</v>
      </c>
      <c r="Q92" s="47">
        <f t="shared" si="49"/>
        <v>0</v>
      </c>
      <c r="R92" s="47">
        <f t="shared" si="50"/>
        <v>0</v>
      </c>
      <c r="S92" s="47"/>
    </row>
    <row r="93" spans="1:19" ht="17.25" customHeight="1">
      <c r="A93" s="93">
        <v>42</v>
      </c>
      <c r="B93" s="87" t="s">
        <v>63</v>
      </c>
      <c r="C93" s="89" t="s">
        <v>141</v>
      </c>
      <c r="D93" s="46">
        <v>5</v>
      </c>
      <c r="E93" s="46">
        <v>57</v>
      </c>
      <c r="F93" s="46">
        <v>453.5</v>
      </c>
      <c r="G93" s="46" t="s">
        <v>2</v>
      </c>
      <c r="H93" s="47">
        <f t="shared" si="43"/>
        <v>453.5</v>
      </c>
      <c r="I93" s="47">
        <f t="shared" ref="I93:I103" si="53">IF($G93="CLN",$F93,0)</f>
        <v>0</v>
      </c>
      <c r="J93" s="47">
        <f t="shared" si="44"/>
        <v>0</v>
      </c>
      <c r="K93" s="47">
        <f t="shared" si="45"/>
        <v>0</v>
      </c>
      <c r="L93" s="47">
        <f t="shared" si="46"/>
        <v>453.5</v>
      </c>
      <c r="M93" s="47">
        <f t="shared" si="47"/>
        <v>0</v>
      </c>
      <c r="N93" s="47">
        <f t="shared" si="52"/>
        <v>0</v>
      </c>
      <c r="O93" s="47">
        <f t="shared" ref="O93:O103" si="54">IF($G93="ODT",$F93,0)</f>
        <v>0</v>
      </c>
      <c r="P93" s="47">
        <f t="shared" si="48"/>
        <v>0</v>
      </c>
      <c r="Q93" s="47">
        <f t="shared" si="49"/>
        <v>0</v>
      </c>
      <c r="R93" s="47">
        <f t="shared" si="50"/>
        <v>0</v>
      </c>
      <c r="S93" s="47"/>
    </row>
    <row r="94" spans="1:19" ht="17.25" customHeight="1">
      <c r="A94" s="95"/>
      <c r="B94" s="91"/>
      <c r="C94" s="92"/>
      <c r="D94" s="46">
        <v>5</v>
      </c>
      <c r="E94" s="46">
        <v>62</v>
      </c>
      <c r="F94" s="46">
        <v>16.100000000000001</v>
      </c>
      <c r="G94" s="46" t="s">
        <v>2</v>
      </c>
      <c r="H94" s="47">
        <f t="shared" si="43"/>
        <v>16.100000000000001</v>
      </c>
      <c r="I94" s="47">
        <f t="shared" si="53"/>
        <v>0</v>
      </c>
      <c r="J94" s="47">
        <f t="shared" si="44"/>
        <v>0</v>
      </c>
      <c r="K94" s="47">
        <f t="shared" si="45"/>
        <v>0</v>
      </c>
      <c r="L94" s="47">
        <f t="shared" si="46"/>
        <v>16.100000000000001</v>
      </c>
      <c r="M94" s="47">
        <f t="shared" si="47"/>
        <v>0</v>
      </c>
      <c r="N94" s="47">
        <f t="shared" si="52"/>
        <v>0</v>
      </c>
      <c r="O94" s="47">
        <f t="shared" si="54"/>
        <v>0</v>
      </c>
      <c r="P94" s="47">
        <f t="shared" si="48"/>
        <v>0</v>
      </c>
      <c r="Q94" s="47">
        <f t="shared" si="49"/>
        <v>0</v>
      </c>
      <c r="R94" s="47">
        <f t="shared" si="50"/>
        <v>0</v>
      </c>
      <c r="S94" s="47"/>
    </row>
    <row r="95" spans="1:19" ht="17.25" customHeight="1">
      <c r="A95" s="94"/>
      <c r="B95" s="88"/>
      <c r="C95" s="90"/>
      <c r="D95" s="46">
        <v>5</v>
      </c>
      <c r="E95" s="46">
        <v>95</v>
      </c>
      <c r="F95" s="46">
        <v>204.2</v>
      </c>
      <c r="G95" s="46" t="s">
        <v>2</v>
      </c>
      <c r="H95" s="47">
        <f t="shared" si="43"/>
        <v>204.2</v>
      </c>
      <c r="I95" s="47">
        <f t="shared" si="53"/>
        <v>0</v>
      </c>
      <c r="J95" s="47">
        <f t="shared" si="44"/>
        <v>0</v>
      </c>
      <c r="K95" s="47">
        <f t="shared" si="45"/>
        <v>0</v>
      </c>
      <c r="L95" s="47">
        <f t="shared" si="46"/>
        <v>204.2</v>
      </c>
      <c r="M95" s="47">
        <f t="shared" si="47"/>
        <v>0</v>
      </c>
      <c r="N95" s="47">
        <f t="shared" si="52"/>
        <v>0</v>
      </c>
      <c r="O95" s="47">
        <f t="shared" si="54"/>
        <v>0</v>
      </c>
      <c r="P95" s="47">
        <f t="shared" si="48"/>
        <v>0</v>
      </c>
      <c r="Q95" s="47">
        <f t="shared" si="49"/>
        <v>0</v>
      </c>
      <c r="R95" s="47">
        <f t="shared" si="50"/>
        <v>0</v>
      </c>
      <c r="S95" s="47"/>
    </row>
    <row r="96" spans="1:19" ht="17.25" customHeight="1">
      <c r="A96" s="93">
        <v>43</v>
      </c>
      <c r="B96" s="98" t="s">
        <v>149</v>
      </c>
      <c r="C96" s="89" t="s">
        <v>141</v>
      </c>
      <c r="D96" s="46">
        <v>2</v>
      </c>
      <c r="E96" s="46">
        <v>94</v>
      </c>
      <c r="F96" s="46">
        <v>394.9</v>
      </c>
      <c r="G96" s="46" t="s">
        <v>3</v>
      </c>
      <c r="H96" s="47">
        <f t="shared" si="43"/>
        <v>394.9</v>
      </c>
      <c r="I96" s="47">
        <f t="shared" si="53"/>
        <v>394.9</v>
      </c>
      <c r="J96" s="47">
        <f t="shared" si="44"/>
        <v>0</v>
      </c>
      <c r="K96" s="47">
        <f t="shared" si="45"/>
        <v>0</v>
      </c>
      <c r="L96" s="47">
        <f t="shared" si="46"/>
        <v>0</v>
      </c>
      <c r="M96" s="47">
        <f t="shared" si="47"/>
        <v>0</v>
      </c>
      <c r="N96" s="47">
        <f t="shared" si="52"/>
        <v>0</v>
      </c>
      <c r="O96" s="47">
        <f t="shared" si="54"/>
        <v>0</v>
      </c>
      <c r="P96" s="47">
        <f t="shared" si="48"/>
        <v>0</v>
      </c>
      <c r="Q96" s="47">
        <f t="shared" si="49"/>
        <v>0</v>
      </c>
      <c r="R96" s="47">
        <f t="shared" si="50"/>
        <v>0</v>
      </c>
      <c r="S96" s="47"/>
    </row>
    <row r="97" spans="1:21" ht="17.25" customHeight="1">
      <c r="A97" s="95"/>
      <c r="B97" s="99"/>
      <c r="C97" s="92"/>
      <c r="D97" s="46">
        <v>5</v>
      </c>
      <c r="E97" s="46">
        <v>83</v>
      </c>
      <c r="F97" s="46">
        <v>389.3</v>
      </c>
      <c r="G97" s="46" t="s">
        <v>2</v>
      </c>
      <c r="H97" s="47">
        <f t="shared" si="43"/>
        <v>389.3</v>
      </c>
      <c r="I97" s="47">
        <f t="shared" si="53"/>
        <v>0</v>
      </c>
      <c r="J97" s="47">
        <f t="shared" si="44"/>
        <v>0</v>
      </c>
      <c r="K97" s="47">
        <f t="shared" si="45"/>
        <v>0</v>
      </c>
      <c r="L97" s="47">
        <f t="shared" si="46"/>
        <v>389.3</v>
      </c>
      <c r="M97" s="47">
        <f t="shared" si="47"/>
        <v>0</v>
      </c>
      <c r="N97" s="47">
        <f t="shared" si="52"/>
        <v>0</v>
      </c>
      <c r="O97" s="47">
        <f t="shared" si="54"/>
        <v>0</v>
      </c>
      <c r="P97" s="47">
        <f t="shared" si="48"/>
        <v>0</v>
      </c>
      <c r="Q97" s="47">
        <f t="shared" si="49"/>
        <v>0</v>
      </c>
      <c r="R97" s="47">
        <f t="shared" si="50"/>
        <v>0</v>
      </c>
      <c r="S97" s="47"/>
    </row>
    <row r="98" spans="1:21" ht="17.25" customHeight="1">
      <c r="A98" s="95"/>
      <c r="B98" s="99"/>
      <c r="C98" s="92"/>
      <c r="D98" s="46">
        <v>5</v>
      </c>
      <c r="E98" s="46">
        <v>88</v>
      </c>
      <c r="F98" s="46">
        <v>270.2</v>
      </c>
      <c r="G98" s="46" t="s">
        <v>2</v>
      </c>
      <c r="H98" s="47">
        <f t="shared" si="43"/>
        <v>270.2</v>
      </c>
      <c r="I98" s="47">
        <f t="shared" si="53"/>
        <v>0</v>
      </c>
      <c r="J98" s="47">
        <f t="shared" si="44"/>
        <v>0</v>
      </c>
      <c r="K98" s="47">
        <f t="shared" si="45"/>
        <v>0</v>
      </c>
      <c r="L98" s="47">
        <f t="shared" si="46"/>
        <v>270.2</v>
      </c>
      <c r="M98" s="47">
        <f t="shared" si="47"/>
        <v>0</v>
      </c>
      <c r="N98" s="47">
        <f t="shared" si="52"/>
        <v>0</v>
      </c>
      <c r="O98" s="47">
        <f t="shared" si="54"/>
        <v>0</v>
      </c>
      <c r="P98" s="47">
        <f t="shared" si="48"/>
        <v>0</v>
      </c>
      <c r="Q98" s="47">
        <f t="shared" si="49"/>
        <v>0</v>
      </c>
      <c r="R98" s="47">
        <f t="shared" si="50"/>
        <v>0</v>
      </c>
      <c r="S98" s="47"/>
    </row>
    <row r="99" spans="1:21" ht="17.25" customHeight="1">
      <c r="A99" s="94"/>
      <c r="B99" s="100"/>
      <c r="C99" s="90"/>
      <c r="D99" s="46">
        <v>5</v>
      </c>
      <c r="E99" s="46">
        <v>94</v>
      </c>
      <c r="F99" s="46">
        <v>370.4</v>
      </c>
      <c r="G99" s="46" t="s">
        <v>2</v>
      </c>
      <c r="H99" s="47">
        <f t="shared" si="43"/>
        <v>370.4</v>
      </c>
      <c r="I99" s="47">
        <f t="shared" si="53"/>
        <v>0</v>
      </c>
      <c r="J99" s="47">
        <f t="shared" si="44"/>
        <v>0</v>
      </c>
      <c r="K99" s="47">
        <f t="shared" si="45"/>
        <v>0</v>
      </c>
      <c r="L99" s="47">
        <f t="shared" si="46"/>
        <v>370.4</v>
      </c>
      <c r="M99" s="47">
        <f t="shared" si="47"/>
        <v>0</v>
      </c>
      <c r="N99" s="47">
        <f t="shared" si="52"/>
        <v>0</v>
      </c>
      <c r="O99" s="47">
        <f t="shared" si="54"/>
        <v>0</v>
      </c>
      <c r="P99" s="47">
        <f t="shared" si="48"/>
        <v>0</v>
      </c>
      <c r="Q99" s="47">
        <f t="shared" si="49"/>
        <v>0</v>
      </c>
      <c r="R99" s="47">
        <f t="shared" si="50"/>
        <v>0</v>
      </c>
      <c r="S99" s="47"/>
    </row>
    <row r="100" spans="1:21" ht="17.25" customHeight="1">
      <c r="A100" s="93">
        <v>44</v>
      </c>
      <c r="B100" s="87" t="s">
        <v>125</v>
      </c>
      <c r="C100" s="89" t="s">
        <v>141</v>
      </c>
      <c r="D100" s="46">
        <v>2</v>
      </c>
      <c r="E100" s="46">
        <v>145</v>
      </c>
      <c r="F100" s="46">
        <v>441.2</v>
      </c>
      <c r="G100" s="46" t="s">
        <v>2</v>
      </c>
      <c r="H100" s="47">
        <f t="shared" si="43"/>
        <v>441.2</v>
      </c>
      <c r="I100" s="47">
        <f t="shared" si="53"/>
        <v>0</v>
      </c>
      <c r="J100" s="47">
        <f t="shared" si="44"/>
        <v>0</v>
      </c>
      <c r="K100" s="47">
        <f t="shared" si="45"/>
        <v>0</v>
      </c>
      <c r="L100" s="47">
        <f t="shared" si="46"/>
        <v>441.2</v>
      </c>
      <c r="M100" s="47">
        <f t="shared" si="47"/>
        <v>0</v>
      </c>
      <c r="N100" s="47">
        <f t="shared" si="52"/>
        <v>0</v>
      </c>
      <c r="O100" s="47">
        <f t="shared" si="54"/>
        <v>0</v>
      </c>
      <c r="P100" s="47">
        <f t="shared" si="48"/>
        <v>0</v>
      </c>
      <c r="Q100" s="47">
        <f t="shared" si="49"/>
        <v>0</v>
      </c>
      <c r="R100" s="47">
        <f t="shared" si="50"/>
        <v>0</v>
      </c>
      <c r="S100" s="47"/>
    </row>
    <row r="101" spans="1:21" ht="17.25" customHeight="1">
      <c r="A101" s="95"/>
      <c r="B101" s="91"/>
      <c r="C101" s="92"/>
      <c r="D101" s="46">
        <v>5</v>
      </c>
      <c r="E101" s="46">
        <v>3</v>
      </c>
      <c r="F101" s="46">
        <v>33.9</v>
      </c>
      <c r="G101" s="46" t="s">
        <v>2</v>
      </c>
      <c r="H101" s="47">
        <f t="shared" si="43"/>
        <v>33.9</v>
      </c>
      <c r="I101" s="47">
        <f t="shared" si="53"/>
        <v>0</v>
      </c>
      <c r="J101" s="47">
        <f t="shared" si="44"/>
        <v>0</v>
      </c>
      <c r="K101" s="47">
        <f t="shared" si="45"/>
        <v>0</v>
      </c>
      <c r="L101" s="47">
        <f t="shared" si="46"/>
        <v>33.9</v>
      </c>
      <c r="M101" s="47">
        <f t="shared" si="47"/>
        <v>0</v>
      </c>
      <c r="N101" s="47">
        <f t="shared" si="52"/>
        <v>0</v>
      </c>
      <c r="O101" s="47">
        <f t="shared" si="54"/>
        <v>0</v>
      </c>
      <c r="P101" s="47">
        <f t="shared" si="48"/>
        <v>0</v>
      </c>
      <c r="Q101" s="47">
        <f t="shared" si="49"/>
        <v>0</v>
      </c>
      <c r="R101" s="47">
        <f t="shared" si="50"/>
        <v>0</v>
      </c>
      <c r="S101" s="47"/>
    </row>
    <row r="102" spans="1:21" ht="17.25" customHeight="1">
      <c r="A102" s="95"/>
      <c r="B102" s="91"/>
      <c r="C102" s="92"/>
      <c r="D102" s="46">
        <v>5</v>
      </c>
      <c r="E102" s="46">
        <v>34</v>
      </c>
      <c r="F102" s="46">
        <v>649.29999999999995</v>
      </c>
      <c r="G102" s="46" t="s">
        <v>2</v>
      </c>
      <c r="H102" s="47">
        <f t="shared" si="43"/>
        <v>649.29999999999995</v>
      </c>
      <c r="I102" s="47">
        <f t="shared" si="53"/>
        <v>0</v>
      </c>
      <c r="J102" s="47">
        <f t="shared" si="44"/>
        <v>0</v>
      </c>
      <c r="K102" s="47">
        <f t="shared" si="45"/>
        <v>0</v>
      </c>
      <c r="L102" s="47">
        <f t="shared" si="46"/>
        <v>649.29999999999995</v>
      </c>
      <c r="M102" s="47">
        <f t="shared" si="47"/>
        <v>0</v>
      </c>
      <c r="N102" s="47">
        <f t="shared" si="52"/>
        <v>0</v>
      </c>
      <c r="O102" s="47">
        <f t="shared" si="54"/>
        <v>0</v>
      </c>
      <c r="P102" s="47">
        <f t="shared" si="48"/>
        <v>0</v>
      </c>
      <c r="Q102" s="47">
        <f t="shared" si="49"/>
        <v>0</v>
      </c>
      <c r="R102" s="47">
        <f t="shared" si="50"/>
        <v>0</v>
      </c>
      <c r="S102" s="47"/>
    </row>
    <row r="103" spans="1:21" ht="21" customHeight="1">
      <c r="A103" s="95"/>
      <c r="B103" s="91"/>
      <c r="C103" s="92"/>
      <c r="D103" s="46">
        <v>5</v>
      </c>
      <c r="E103" s="46">
        <v>50</v>
      </c>
      <c r="F103" s="46">
        <v>54.6</v>
      </c>
      <c r="G103" s="46" t="s">
        <v>2</v>
      </c>
      <c r="H103" s="47">
        <f t="shared" si="43"/>
        <v>54.6</v>
      </c>
      <c r="I103" s="47">
        <f t="shared" si="53"/>
        <v>0</v>
      </c>
      <c r="J103" s="47">
        <f t="shared" si="44"/>
        <v>0</v>
      </c>
      <c r="K103" s="47">
        <f t="shared" si="45"/>
        <v>0</v>
      </c>
      <c r="L103" s="47">
        <f t="shared" si="46"/>
        <v>54.6</v>
      </c>
      <c r="M103" s="47">
        <f t="shared" si="47"/>
        <v>0</v>
      </c>
      <c r="N103" s="47">
        <f t="shared" si="52"/>
        <v>0</v>
      </c>
      <c r="O103" s="47">
        <f t="shared" si="54"/>
        <v>0</v>
      </c>
      <c r="P103" s="47">
        <f t="shared" si="48"/>
        <v>0</v>
      </c>
      <c r="Q103" s="47">
        <f t="shared" si="49"/>
        <v>0</v>
      </c>
      <c r="R103" s="47">
        <f t="shared" si="50"/>
        <v>0</v>
      </c>
      <c r="S103" s="47"/>
    </row>
    <row r="104" spans="1:21" ht="17.25" customHeight="1">
      <c r="A104" s="95"/>
      <c r="B104" s="91"/>
      <c r="C104" s="92"/>
      <c r="D104" s="46">
        <v>5</v>
      </c>
      <c r="E104" s="46">
        <v>63</v>
      </c>
      <c r="F104" s="46">
        <v>1567</v>
      </c>
      <c r="G104" s="46" t="s">
        <v>130</v>
      </c>
      <c r="H104" s="47">
        <f t="shared" ref="H104" si="55">SUM(I104:M104)</f>
        <v>1267</v>
      </c>
      <c r="I104" s="47">
        <f>F104-N104</f>
        <v>1267</v>
      </c>
      <c r="J104" s="47">
        <f t="shared" si="44"/>
        <v>0</v>
      </c>
      <c r="K104" s="47">
        <f t="shared" si="45"/>
        <v>0</v>
      </c>
      <c r="L104" s="47">
        <f t="shared" si="46"/>
        <v>0</v>
      </c>
      <c r="M104" s="47">
        <f t="shared" si="47"/>
        <v>0</v>
      </c>
      <c r="N104" s="47">
        <f>SUM(O104:O104)</f>
        <v>300</v>
      </c>
      <c r="O104" s="47">
        <v>300</v>
      </c>
      <c r="P104" s="47">
        <f t="shared" si="48"/>
        <v>0</v>
      </c>
      <c r="Q104" s="47">
        <f t="shared" si="49"/>
        <v>0</v>
      </c>
      <c r="R104" s="47">
        <f t="shared" si="50"/>
        <v>0</v>
      </c>
      <c r="S104" s="47"/>
    </row>
    <row r="105" spans="1:21" ht="17.25" customHeight="1">
      <c r="A105" s="95"/>
      <c r="B105" s="91"/>
      <c r="C105" s="92"/>
      <c r="D105" s="46">
        <v>5</v>
      </c>
      <c r="E105" s="46">
        <v>65</v>
      </c>
      <c r="F105" s="46">
        <v>91.3</v>
      </c>
      <c r="G105" s="46" t="s">
        <v>60</v>
      </c>
      <c r="H105" s="47">
        <f t="shared" si="43"/>
        <v>91.3</v>
      </c>
      <c r="I105" s="47">
        <f t="shared" ref="I105:I111" si="56">IF($G105="CLN",$F105,0)</f>
        <v>0</v>
      </c>
      <c r="J105" s="47">
        <f t="shared" si="44"/>
        <v>0</v>
      </c>
      <c r="K105" s="47">
        <f t="shared" si="45"/>
        <v>0</v>
      </c>
      <c r="L105" s="47">
        <f t="shared" si="46"/>
        <v>0</v>
      </c>
      <c r="M105" s="47">
        <f t="shared" si="47"/>
        <v>91.3</v>
      </c>
      <c r="N105" s="63">
        <f>SUM(O105:P105)</f>
        <v>0</v>
      </c>
      <c r="O105" s="63">
        <f t="shared" ref="O105:O111" si="57">IF($G105="ODT",$F105,0)</f>
        <v>0</v>
      </c>
      <c r="P105" s="63">
        <f t="shared" si="48"/>
        <v>0</v>
      </c>
      <c r="Q105" s="47">
        <f t="shared" ref="Q105" si="58">SUM(R105)</f>
        <v>0</v>
      </c>
      <c r="R105" s="47">
        <f t="shared" si="50"/>
        <v>0</v>
      </c>
      <c r="S105" s="63"/>
    </row>
    <row r="106" spans="1:21" ht="17.25" customHeight="1">
      <c r="A106" s="95"/>
      <c r="B106" s="91"/>
      <c r="C106" s="92"/>
      <c r="D106" s="46">
        <v>5</v>
      </c>
      <c r="E106" s="46">
        <v>64</v>
      </c>
      <c r="F106" s="46">
        <v>1915.3</v>
      </c>
      <c r="G106" s="46" t="s">
        <v>60</v>
      </c>
      <c r="H106" s="47">
        <f t="shared" si="43"/>
        <v>1915.3</v>
      </c>
      <c r="I106" s="47">
        <f t="shared" si="56"/>
        <v>0</v>
      </c>
      <c r="J106" s="47">
        <f t="shared" si="44"/>
        <v>0</v>
      </c>
      <c r="K106" s="47">
        <f t="shared" si="45"/>
        <v>0</v>
      </c>
      <c r="L106" s="47">
        <f t="shared" si="46"/>
        <v>0</v>
      </c>
      <c r="M106" s="47">
        <f t="shared" si="47"/>
        <v>1915.3</v>
      </c>
      <c r="N106" s="47">
        <f>SUM(O106:P106)</f>
        <v>0</v>
      </c>
      <c r="O106" s="47">
        <f t="shared" si="57"/>
        <v>0</v>
      </c>
      <c r="P106" s="47">
        <f t="shared" si="48"/>
        <v>0</v>
      </c>
      <c r="Q106" s="47">
        <f t="shared" si="49"/>
        <v>0</v>
      </c>
      <c r="R106" s="47">
        <f t="shared" si="50"/>
        <v>0</v>
      </c>
      <c r="S106" s="47"/>
    </row>
    <row r="107" spans="1:21" ht="17.25" customHeight="1">
      <c r="A107" s="95"/>
      <c r="B107" s="88"/>
      <c r="C107" s="90"/>
      <c r="D107" s="46">
        <v>5</v>
      </c>
      <c r="E107" s="46">
        <v>66</v>
      </c>
      <c r="F107" s="46">
        <v>491.8</v>
      </c>
      <c r="G107" s="46" t="s">
        <v>60</v>
      </c>
      <c r="H107" s="47">
        <f t="shared" ref="H107" si="59">SUM(I107:M107)</f>
        <v>491.8</v>
      </c>
      <c r="I107" s="47">
        <f t="shared" si="56"/>
        <v>0</v>
      </c>
      <c r="J107" s="47">
        <f t="shared" si="44"/>
        <v>0</v>
      </c>
      <c r="K107" s="47">
        <f t="shared" si="45"/>
        <v>0</v>
      </c>
      <c r="L107" s="47">
        <f t="shared" si="46"/>
        <v>0</v>
      </c>
      <c r="M107" s="47">
        <f t="shared" si="47"/>
        <v>491.8</v>
      </c>
      <c r="N107" s="63">
        <f>SUM(O107:P107)</f>
        <v>0</v>
      </c>
      <c r="O107" s="63">
        <f t="shared" si="57"/>
        <v>0</v>
      </c>
      <c r="P107" s="63">
        <f t="shared" si="48"/>
        <v>0</v>
      </c>
      <c r="Q107" s="47">
        <f t="shared" ref="Q107" si="60">SUM(R107)</f>
        <v>0</v>
      </c>
      <c r="R107" s="47">
        <f t="shared" si="50"/>
        <v>0</v>
      </c>
      <c r="S107" s="63"/>
    </row>
    <row r="108" spans="1:21" s="64" customFormat="1" ht="33.75" customHeight="1">
      <c r="A108" s="58">
        <v>45</v>
      </c>
      <c r="B108" s="51" t="s">
        <v>165</v>
      </c>
      <c r="C108" s="46" t="s">
        <v>141</v>
      </c>
      <c r="D108" s="46">
        <v>5</v>
      </c>
      <c r="E108" s="46">
        <v>108</v>
      </c>
      <c r="F108" s="46">
        <v>1247.5999999999999</v>
      </c>
      <c r="G108" s="46" t="s">
        <v>130</v>
      </c>
      <c r="H108" s="47">
        <f t="shared" ref="H108" si="61">SUM(I108:M108)</f>
        <v>1127.5999999999999</v>
      </c>
      <c r="I108" s="47">
        <f>F108-N108</f>
        <v>1127.5999999999999</v>
      </c>
      <c r="J108" s="47">
        <f t="shared" si="44"/>
        <v>0</v>
      </c>
      <c r="K108" s="47">
        <f t="shared" si="45"/>
        <v>0</v>
      </c>
      <c r="L108" s="47">
        <f t="shared" si="46"/>
        <v>0</v>
      </c>
      <c r="M108" s="47">
        <f t="shared" si="47"/>
        <v>0</v>
      </c>
      <c r="N108" s="47">
        <f>SUM(O108:O108)</f>
        <v>120</v>
      </c>
      <c r="O108" s="47">
        <v>120</v>
      </c>
      <c r="P108" s="63"/>
      <c r="Q108" s="47"/>
      <c r="R108" s="47"/>
      <c r="S108" s="63"/>
      <c r="U108" s="33"/>
    </row>
    <row r="109" spans="1:21" ht="17.25" customHeight="1">
      <c r="A109" s="93">
        <v>46</v>
      </c>
      <c r="B109" s="98" t="s">
        <v>177</v>
      </c>
      <c r="C109" s="89" t="s">
        <v>141</v>
      </c>
      <c r="D109" s="46">
        <v>2</v>
      </c>
      <c r="E109" s="46">
        <v>153</v>
      </c>
      <c r="F109" s="46">
        <v>307.5</v>
      </c>
      <c r="G109" s="46" t="s">
        <v>2</v>
      </c>
      <c r="H109" s="47">
        <f t="shared" si="43"/>
        <v>307.5</v>
      </c>
      <c r="I109" s="47">
        <f t="shared" si="56"/>
        <v>0</v>
      </c>
      <c r="J109" s="47">
        <f t="shared" si="44"/>
        <v>0</v>
      </c>
      <c r="K109" s="47">
        <f t="shared" si="45"/>
        <v>0</v>
      </c>
      <c r="L109" s="47">
        <f t="shared" si="46"/>
        <v>307.5</v>
      </c>
      <c r="M109" s="47">
        <f t="shared" si="47"/>
        <v>0</v>
      </c>
      <c r="N109" s="47">
        <f t="shared" ref="N109:N140" si="62">SUM(O109:P109)</f>
        <v>0</v>
      </c>
      <c r="O109" s="47">
        <f t="shared" si="57"/>
        <v>0</v>
      </c>
      <c r="P109" s="47">
        <f t="shared" si="48"/>
        <v>0</v>
      </c>
      <c r="Q109" s="47">
        <f t="shared" si="49"/>
        <v>0</v>
      </c>
      <c r="R109" s="47">
        <f t="shared" si="50"/>
        <v>0</v>
      </c>
      <c r="S109" s="47"/>
    </row>
    <row r="110" spans="1:21" ht="22.5" customHeight="1">
      <c r="A110" s="95"/>
      <c r="B110" s="100"/>
      <c r="C110" s="92"/>
      <c r="D110" s="46">
        <v>5</v>
      </c>
      <c r="E110" s="46">
        <v>4</v>
      </c>
      <c r="F110" s="46">
        <v>431.9</v>
      </c>
      <c r="G110" s="46" t="s">
        <v>2</v>
      </c>
      <c r="H110" s="47">
        <f t="shared" si="43"/>
        <v>431.9</v>
      </c>
      <c r="I110" s="47">
        <f t="shared" si="56"/>
        <v>0</v>
      </c>
      <c r="J110" s="47">
        <f t="shared" si="44"/>
        <v>0</v>
      </c>
      <c r="K110" s="47">
        <f t="shared" si="45"/>
        <v>0</v>
      </c>
      <c r="L110" s="47">
        <f t="shared" si="46"/>
        <v>431.9</v>
      </c>
      <c r="M110" s="47">
        <f t="shared" si="47"/>
        <v>0</v>
      </c>
      <c r="N110" s="47">
        <f t="shared" si="62"/>
        <v>0</v>
      </c>
      <c r="O110" s="47">
        <f t="shared" si="57"/>
        <v>0</v>
      </c>
      <c r="P110" s="47">
        <f t="shared" si="48"/>
        <v>0</v>
      </c>
      <c r="Q110" s="47">
        <f t="shared" si="49"/>
        <v>0</v>
      </c>
      <c r="R110" s="47">
        <f t="shared" si="50"/>
        <v>0</v>
      </c>
      <c r="S110" s="47"/>
    </row>
    <row r="111" spans="1:21" ht="27" customHeight="1">
      <c r="A111" s="58">
        <v>47</v>
      </c>
      <c r="B111" s="65" t="s">
        <v>178</v>
      </c>
      <c r="C111" s="66"/>
      <c r="D111" s="46">
        <v>5</v>
      </c>
      <c r="E111" s="46">
        <v>40</v>
      </c>
      <c r="F111" s="46">
        <v>667.1</v>
      </c>
      <c r="G111" s="46" t="s">
        <v>2</v>
      </c>
      <c r="H111" s="47">
        <f t="shared" si="43"/>
        <v>667.1</v>
      </c>
      <c r="I111" s="47">
        <f t="shared" si="56"/>
        <v>0</v>
      </c>
      <c r="J111" s="47">
        <f t="shared" si="44"/>
        <v>0</v>
      </c>
      <c r="K111" s="47">
        <f t="shared" si="45"/>
        <v>0</v>
      </c>
      <c r="L111" s="47">
        <f t="shared" si="46"/>
        <v>667.1</v>
      </c>
      <c r="M111" s="47">
        <f t="shared" si="47"/>
        <v>0</v>
      </c>
      <c r="N111" s="47">
        <f t="shared" si="62"/>
        <v>0</v>
      </c>
      <c r="O111" s="47">
        <f t="shared" si="57"/>
        <v>0</v>
      </c>
      <c r="P111" s="47">
        <f t="shared" si="48"/>
        <v>0</v>
      </c>
      <c r="Q111" s="47">
        <f t="shared" si="49"/>
        <v>0</v>
      </c>
      <c r="R111" s="47">
        <f t="shared" si="50"/>
        <v>0</v>
      </c>
      <c r="S111" s="47"/>
    </row>
    <row r="112" spans="1:21" s="48" customFormat="1" ht="17.25" customHeight="1">
      <c r="A112" s="93">
        <v>48</v>
      </c>
      <c r="B112" s="87" t="s">
        <v>81</v>
      </c>
      <c r="C112" s="89" t="s">
        <v>142</v>
      </c>
      <c r="D112" s="46">
        <v>2</v>
      </c>
      <c r="E112" s="46">
        <v>6</v>
      </c>
      <c r="F112" s="46">
        <v>820.2</v>
      </c>
      <c r="G112" s="46" t="s">
        <v>130</v>
      </c>
      <c r="H112" s="47">
        <f t="shared" si="43"/>
        <v>520.20000000000005</v>
      </c>
      <c r="I112" s="47">
        <f>F112-O112</f>
        <v>520.20000000000005</v>
      </c>
      <c r="J112" s="47">
        <f t="shared" ref="J112:J174" si="63">IF($G112="NTS",$F112,0)</f>
        <v>0</v>
      </c>
      <c r="K112" s="47">
        <f t="shared" ref="K112:K174" si="64">IF($G112="LUK",$F112,0)</f>
        <v>0</v>
      </c>
      <c r="L112" s="47">
        <f t="shared" ref="L112:L174" si="65">IF($G112="LUC",$F112,0)</f>
        <v>0</v>
      </c>
      <c r="M112" s="47">
        <f t="shared" ref="M112:M174" si="66">IF($G112="HNK",$F112,0)</f>
        <v>0</v>
      </c>
      <c r="N112" s="47">
        <f t="shared" si="62"/>
        <v>300</v>
      </c>
      <c r="O112" s="47">
        <v>300</v>
      </c>
      <c r="P112" s="47">
        <f t="shared" ref="P112:P174" si="67">IF($G112="DGT",$F112,0)</f>
        <v>0</v>
      </c>
      <c r="Q112" s="47">
        <f t="shared" ref="Q112:Q174" si="68">SUM(R112)</f>
        <v>0</v>
      </c>
      <c r="R112" s="47">
        <f t="shared" ref="R112:R174" si="69">IF($G112="BCS",$F112,0)</f>
        <v>0</v>
      </c>
      <c r="S112" s="47"/>
    </row>
    <row r="113" spans="1:22" s="48" customFormat="1" ht="17.25" customHeight="1">
      <c r="A113" s="95"/>
      <c r="B113" s="91"/>
      <c r="C113" s="92"/>
      <c r="D113" s="46">
        <v>2</v>
      </c>
      <c r="E113" s="46">
        <v>57</v>
      </c>
      <c r="F113" s="46">
        <v>78.599999999999994</v>
      </c>
      <c r="G113" s="46" t="s">
        <v>2</v>
      </c>
      <c r="H113" s="47">
        <f t="shared" si="43"/>
        <v>78.599999999999994</v>
      </c>
      <c r="I113" s="47">
        <f>IF($G113="CLN",$F113,0)</f>
        <v>0</v>
      </c>
      <c r="J113" s="47">
        <f t="shared" si="63"/>
        <v>0</v>
      </c>
      <c r="K113" s="47">
        <f t="shared" si="64"/>
        <v>0</v>
      </c>
      <c r="L113" s="47">
        <f t="shared" si="65"/>
        <v>78.599999999999994</v>
      </c>
      <c r="M113" s="47">
        <f t="shared" si="66"/>
        <v>0</v>
      </c>
      <c r="N113" s="47">
        <f t="shared" si="62"/>
        <v>0</v>
      </c>
      <c r="O113" s="47">
        <f>IF($G113="ODT",$F113,0)</f>
        <v>0</v>
      </c>
      <c r="P113" s="47">
        <f t="shared" si="67"/>
        <v>0</v>
      </c>
      <c r="Q113" s="47">
        <f t="shared" si="68"/>
        <v>0</v>
      </c>
      <c r="R113" s="47">
        <f t="shared" si="69"/>
        <v>0</v>
      </c>
      <c r="S113" s="47"/>
    </row>
    <row r="114" spans="1:22" s="53" customFormat="1" ht="17.25" customHeight="1">
      <c r="A114" s="94"/>
      <c r="B114" s="88"/>
      <c r="C114" s="90"/>
      <c r="D114" s="46">
        <v>2</v>
      </c>
      <c r="E114" s="46">
        <v>88</v>
      </c>
      <c r="F114" s="46">
        <v>128</v>
      </c>
      <c r="G114" s="46" t="s">
        <v>2</v>
      </c>
      <c r="H114" s="47">
        <f t="shared" si="43"/>
        <v>128</v>
      </c>
      <c r="I114" s="47">
        <f>IF($G114="CLN",$F114,0)</f>
        <v>0</v>
      </c>
      <c r="J114" s="47">
        <f t="shared" si="63"/>
        <v>0</v>
      </c>
      <c r="K114" s="47">
        <f t="shared" si="64"/>
        <v>0</v>
      </c>
      <c r="L114" s="47">
        <f t="shared" si="65"/>
        <v>128</v>
      </c>
      <c r="M114" s="47">
        <f t="shared" si="66"/>
        <v>0</v>
      </c>
      <c r="N114" s="47">
        <f t="shared" si="62"/>
        <v>0</v>
      </c>
      <c r="O114" s="47">
        <f>IF($G114="ODT",$F114,0)</f>
        <v>0</v>
      </c>
      <c r="P114" s="47">
        <f t="shared" si="67"/>
        <v>0</v>
      </c>
      <c r="Q114" s="47">
        <f t="shared" si="68"/>
        <v>0</v>
      </c>
      <c r="R114" s="47">
        <f t="shared" si="69"/>
        <v>0</v>
      </c>
      <c r="S114" s="47"/>
      <c r="V114" s="48"/>
    </row>
    <row r="115" spans="1:22" s="53" customFormat="1" ht="28.5" customHeight="1">
      <c r="A115" s="36">
        <v>49</v>
      </c>
      <c r="B115" s="51" t="s">
        <v>131</v>
      </c>
      <c r="C115" s="46" t="s">
        <v>142</v>
      </c>
      <c r="D115" s="46">
        <v>2</v>
      </c>
      <c r="E115" s="46">
        <v>4</v>
      </c>
      <c r="F115" s="46">
        <v>282</v>
      </c>
      <c r="G115" s="46" t="s">
        <v>130</v>
      </c>
      <c r="H115" s="47">
        <f t="shared" si="43"/>
        <v>162</v>
      </c>
      <c r="I115" s="47">
        <f>F115-O115</f>
        <v>162</v>
      </c>
      <c r="J115" s="47">
        <f t="shared" si="63"/>
        <v>0</v>
      </c>
      <c r="K115" s="47">
        <f t="shared" si="64"/>
        <v>0</v>
      </c>
      <c r="L115" s="47">
        <f t="shared" si="65"/>
        <v>0</v>
      </c>
      <c r="M115" s="47">
        <f t="shared" si="66"/>
        <v>0</v>
      </c>
      <c r="N115" s="47">
        <f t="shared" si="62"/>
        <v>120</v>
      </c>
      <c r="O115" s="47">
        <v>120</v>
      </c>
      <c r="P115" s="47">
        <f t="shared" si="67"/>
        <v>0</v>
      </c>
      <c r="Q115" s="47">
        <f t="shared" si="68"/>
        <v>0</v>
      </c>
      <c r="R115" s="47">
        <f t="shared" si="69"/>
        <v>0</v>
      </c>
      <c r="S115" s="47"/>
      <c r="V115" s="48"/>
    </row>
    <row r="116" spans="1:22" s="53" customFormat="1" ht="28.5" customHeight="1">
      <c r="A116" s="36">
        <v>50</v>
      </c>
      <c r="B116" s="51" t="s">
        <v>82</v>
      </c>
      <c r="C116" s="46" t="s">
        <v>142</v>
      </c>
      <c r="D116" s="46">
        <v>2</v>
      </c>
      <c r="E116" s="46">
        <v>97</v>
      </c>
      <c r="F116" s="46">
        <v>221.8</v>
      </c>
      <c r="G116" s="46" t="s">
        <v>2</v>
      </c>
      <c r="H116" s="47">
        <f t="shared" si="43"/>
        <v>221.8</v>
      </c>
      <c r="I116" s="47">
        <f>IF($G116="CLN",$F116,0)</f>
        <v>0</v>
      </c>
      <c r="J116" s="47">
        <f t="shared" si="63"/>
        <v>0</v>
      </c>
      <c r="K116" s="47">
        <f t="shared" si="64"/>
        <v>0</v>
      </c>
      <c r="L116" s="47">
        <f t="shared" si="65"/>
        <v>221.8</v>
      </c>
      <c r="M116" s="47">
        <f t="shared" si="66"/>
        <v>0</v>
      </c>
      <c r="N116" s="47">
        <f t="shared" si="62"/>
        <v>0</v>
      </c>
      <c r="O116" s="47">
        <f>IF($G116="ODT",$F116,0)</f>
        <v>0</v>
      </c>
      <c r="P116" s="47">
        <f t="shared" si="67"/>
        <v>0</v>
      </c>
      <c r="Q116" s="47">
        <f t="shared" si="68"/>
        <v>0</v>
      </c>
      <c r="R116" s="47">
        <f t="shared" si="69"/>
        <v>0</v>
      </c>
      <c r="S116" s="47"/>
      <c r="V116" s="48"/>
    </row>
    <row r="117" spans="1:22" s="53" customFormat="1" ht="28.5" customHeight="1">
      <c r="A117" s="36">
        <v>51</v>
      </c>
      <c r="B117" s="51" t="s">
        <v>83</v>
      </c>
      <c r="C117" s="46" t="s">
        <v>142</v>
      </c>
      <c r="D117" s="46">
        <v>5</v>
      </c>
      <c r="E117" s="46">
        <v>9</v>
      </c>
      <c r="F117" s="46">
        <v>101.3</v>
      </c>
      <c r="G117" s="46" t="s">
        <v>2</v>
      </c>
      <c r="H117" s="47">
        <f t="shared" si="43"/>
        <v>101.3</v>
      </c>
      <c r="I117" s="47">
        <f>IF($G117="CLN",$F117,0)</f>
        <v>0</v>
      </c>
      <c r="J117" s="47">
        <f t="shared" si="63"/>
        <v>0</v>
      </c>
      <c r="K117" s="47">
        <f t="shared" si="64"/>
        <v>0</v>
      </c>
      <c r="L117" s="47">
        <f t="shared" si="65"/>
        <v>101.3</v>
      </c>
      <c r="M117" s="47">
        <f t="shared" si="66"/>
        <v>0</v>
      </c>
      <c r="N117" s="47">
        <f t="shared" si="62"/>
        <v>0</v>
      </c>
      <c r="O117" s="47">
        <f>IF($G117="ODT",$F117,0)</f>
        <v>0</v>
      </c>
      <c r="P117" s="47">
        <f t="shared" si="67"/>
        <v>0</v>
      </c>
      <c r="Q117" s="47">
        <f t="shared" si="68"/>
        <v>0</v>
      </c>
      <c r="R117" s="47">
        <f t="shared" si="69"/>
        <v>0</v>
      </c>
      <c r="S117" s="47"/>
      <c r="V117" s="48"/>
    </row>
    <row r="118" spans="1:22" s="48" customFormat="1" ht="28.5" customHeight="1">
      <c r="A118" s="36">
        <v>52</v>
      </c>
      <c r="B118" s="51" t="s">
        <v>132</v>
      </c>
      <c r="C118" s="46" t="s">
        <v>142</v>
      </c>
      <c r="D118" s="46">
        <v>3</v>
      </c>
      <c r="E118" s="46">
        <v>8</v>
      </c>
      <c r="F118" s="46">
        <v>324.3</v>
      </c>
      <c r="G118" s="46" t="s">
        <v>130</v>
      </c>
      <c r="H118" s="47">
        <f t="shared" si="43"/>
        <v>204.3</v>
      </c>
      <c r="I118" s="47">
        <f>F118-O118</f>
        <v>204.3</v>
      </c>
      <c r="J118" s="47">
        <f t="shared" si="63"/>
        <v>0</v>
      </c>
      <c r="K118" s="47">
        <f t="shared" si="64"/>
        <v>0</v>
      </c>
      <c r="L118" s="47">
        <f t="shared" si="65"/>
        <v>0</v>
      </c>
      <c r="M118" s="47">
        <f t="shared" si="66"/>
        <v>0</v>
      </c>
      <c r="N118" s="47">
        <f t="shared" si="62"/>
        <v>120</v>
      </c>
      <c r="O118" s="47">
        <v>120</v>
      </c>
      <c r="P118" s="47">
        <f t="shared" si="67"/>
        <v>0</v>
      </c>
      <c r="Q118" s="47">
        <f t="shared" si="68"/>
        <v>0</v>
      </c>
      <c r="R118" s="47">
        <f t="shared" si="69"/>
        <v>0</v>
      </c>
      <c r="S118" s="47"/>
    </row>
    <row r="119" spans="1:22" s="48" customFormat="1" ht="28.5" customHeight="1">
      <c r="A119" s="36">
        <v>53</v>
      </c>
      <c r="B119" s="51" t="s">
        <v>133</v>
      </c>
      <c r="C119" s="46" t="s">
        <v>142</v>
      </c>
      <c r="D119" s="46">
        <v>3</v>
      </c>
      <c r="E119" s="46">
        <v>7</v>
      </c>
      <c r="F119" s="46">
        <v>357.8</v>
      </c>
      <c r="G119" s="46" t="s">
        <v>130</v>
      </c>
      <c r="H119" s="47">
        <f t="shared" si="43"/>
        <v>57.800000000000011</v>
      </c>
      <c r="I119" s="47">
        <f>F119-O119</f>
        <v>57.800000000000011</v>
      </c>
      <c r="J119" s="47">
        <f t="shared" si="63"/>
        <v>0</v>
      </c>
      <c r="K119" s="47">
        <f t="shared" si="64"/>
        <v>0</v>
      </c>
      <c r="L119" s="47">
        <f t="shared" si="65"/>
        <v>0</v>
      </c>
      <c r="M119" s="47">
        <f t="shared" si="66"/>
        <v>0</v>
      </c>
      <c r="N119" s="47">
        <f t="shared" si="62"/>
        <v>300</v>
      </c>
      <c r="O119" s="47">
        <v>300</v>
      </c>
      <c r="P119" s="47">
        <f t="shared" si="67"/>
        <v>0</v>
      </c>
      <c r="Q119" s="47">
        <f t="shared" si="68"/>
        <v>0</v>
      </c>
      <c r="R119" s="47">
        <f t="shared" si="69"/>
        <v>0</v>
      </c>
      <c r="S119" s="47"/>
    </row>
    <row r="120" spans="1:22" s="48" customFormat="1" ht="28.5" customHeight="1">
      <c r="A120" s="36">
        <v>54</v>
      </c>
      <c r="B120" s="51" t="s">
        <v>134</v>
      </c>
      <c r="C120" s="46" t="s">
        <v>142</v>
      </c>
      <c r="D120" s="46">
        <v>3</v>
      </c>
      <c r="E120" s="46">
        <v>4</v>
      </c>
      <c r="F120" s="46">
        <v>418.5</v>
      </c>
      <c r="G120" s="46" t="s">
        <v>130</v>
      </c>
      <c r="H120" s="47">
        <f t="shared" si="43"/>
        <v>318.5</v>
      </c>
      <c r="I120" s="47">
        <f>F120-O120</f>
        <v>318.5</v>
      </c>
      <c r="J120" s="47">
        <f t="shared" si="63"/>
        <v>0</v>
      </c>
      <c r="K120" s="47">
        <f t="shared" si="64"/>
        <v>0</v>
      </c>
      <c r="L120" s="47">
        <f t="shared" si="65"/>
        <v>0</v>
      </c>
      <c r="M120" s="47">
        <f t="shared" si="66"/>
        <v>0</v>
      </c>
      <c r="N120" s="47">
        <f t="shared" si="62"/>
        <v>100</v>
      </c>
      <c r="O120" s="47">
        <v>100</v>
      </c>
      <c r="P120" s="47">
        <f t="shared" si="67"/>
        <v>0</v>
      </c>
      <c r="Q120" s="47">
        <f t="shared" si="68"/>
        <v>0</v>
      </c>
      <c r="R120" s="47">
        <f t="shared" si="69"/>
        <v>0</v>
      </c>
      <c r="S120" s="47"/>
    </row>
    <row r="121" spans="1:22" s="48" customFormat="1" ht="17.25" customHeight="1">
      <c r="A121" s="93">
        <v>55</v>
      </c>
      <c r="B121" s="87" t="s">
        <v>87</v>
      </c>
      <c r="C121" s="89" t="s">
        <v>142</v>
      </c>
      <c r="D121" s="46">
        <v>2</v>
      </c>
      <c r="E121" s="46">
        <v>54</v>
      </c>
      <c r="F121" s="46">
        <v>180.9</v>
      </c>
      <c r="G121" s="46" t="s">
        <v>60</v>
      </c>
      <c r="H121" s="47">
        <f t="shared" si="43"/>
        <v>180.9</v>
      </c>
      <c r="I121" s="47">
        <f>IF($G121="CLN",$F121,0)</f>
        <v>0</v>
      </c>
      <c r="J121" s="47">
        <f t="shared" si="63"/>
        <v>0</v>
      </c>
      <c r="K121" s="47">
        <f t="shared" si="64"/>
        <v>0</v>
      </c>
      <c r="L121" s="47">
        <f t="shared" si="65"/>
        <v>0</v>
      </c>
      <c r="M121" s="47">
        <f t="shared" si="66"/>
        <v>180.9</v>
      </c>
      <c r="N121" s="47">
        <f t="shared" si="62"/>
        <v>0</v>
      </c>
      <c r="O121" s="47">
        <f>IF($G121="ODT",$F121,0)</f>
        <v>0</v>
      </c>
      <c r="P121" s="47">
        <f t="shared" si="67"/>
        <v>0</v>
      </c>
      <c r="Q121" s="47">
        <f t="shared" si="68"/>
        <v>0</v>
      </c>
      <c r="R121" s="47">
        <f t="shared" si="69"/>
        <v>0</v>
      </c>
      <c r="S121" s="47"/>
    </row>
    <row r="122" spans="1:22" s="48" customFormat="1" ht="17.25" customHeight="1">
      <c r="A122" s="95"/>
      <c r="B122" s="91"/>
      <c r="C122" s="92"/>
      <c r="D122" s="46">
        <v>2</v>
      </c>
      <c r="E122" s="46">
        <v>87</v>
      </c>
      <c r="F122" s="46">
        <v>307.7</v>
      </c>
      <c r="G122" s="46" t="s">
        <v>2</v>
      </c>
      <c r="H122" s="47">
        <f t="shared" si="43"/>
        <v>307.7</v>
      </c>
      <c r="I122" s="47">
        <f>IF($G122="CLN",$F122,0)</f>
        <v>0</v>
      </c>
      <c r="J122" s="47">
        <f t="shared" si="63"/>
        <v>0</v>
      </c>
      <c r="K122" s="47">
        <f t="shared" si="64"/>
        <v>0</v>
      </c>
      <c r="L122" s="47">
        <f t="shared" si="65"/>
        <v>307.7</v>
      </c>
      <c r="M122" s="47">
        <f t="shared" si="66"/>
        <v>0</v>
      </c>
      <c r="N122" s="47">
        <f t="shared" si="62"/>
        <v>0</v>
      </c>
      <c r="O122" s="47">
        <f>IF($G122="ODT",$F122,0)</f>
        <v>0</v>
      </c>
      <c r="P122" s="47">
        <f t="shared" si="67"/>
        <v>0</v>
      </c>
      <c r="Q122" s="47">
        <f t="shared" si="68"/>
        <v>0</v>
      </c>
      <c r="R122" s="47">
        <f t="shared" si="69"/>
        <v>0</v>
      </c>
      <c r="S122" s="47"/>
    </row>
    <row r="123" spans="1:22" s="48" customFormat="1" ht="17.25" customHeight="1">
      <c r="A123" s="95"/>
      <c r="B123" s="91"/>
      <c r="C123" s="92"/>
      <c r="D123" s="46">
        <v>2</v>
      </c>
      <c r="E123" s="46">
        <v>100</v>
      </c>
      <c r="F123" s="46">
        <v>373.1</v>
      </c>
      <c r="G123" s="46" t="s">
        <v>2</v>
      </c>
      <c r="H123" s="47">
        <f t="shared" si="43"/>
        <v>373.1</v>
      </c>
      <c r="I123" s="47">
        <f>IF($G123="CLN",$F123,0)</f>
        <v>0</v>
      </c>
      <c r="J123" s="47">
        <f t="shared" si="63"/>
        <v>0</v>
      </c>
      <c r="K123" s="47">
        <f t="shared" si="64"/>
        <v>0</v>
      </c>
      <c r="L123" s="47">
        <f t="shared" si="65"/>
        <v>373.1</v>
      </c>
      <c r="M123" s="47">
        <f t="shared" si="66"/>
        <v>0</v>
      </c>
      <c r="N123" s="47">
        <f t="shared" si="62"/>
        <v>0</v>
      </c>
      <c r="O123" s="47">
        <f>IF($G123="ODT",$F123,0)</f>
        <v>0</v>
      </c>
      <c r="P123" s="47">
        <f t="shared" si="67"/>
        <v>0</v>
      </c>
      <c r="Q123" s="47">
        <f t="shared" si="68"/>
        <v>0</v>
      </c>
      <c r="R123" s="47">
        <f t="shared" si="69"/>
        <v>0</v>
      </c>
      <c r="S123" s="47"/>
    </row>
    <row r="124" spans="1:22" s="48" customFormat="1" ht="17.25" customHeight="1">
      <c r="A124" s="94"/>
      <c r="B124" s="88"/>
      <c r="C124" s="90"/>
      <c r="D124" s="46">
        <v>3</v>
      </c>
      <c r="E124" s="46">
        <v>10</v>
      </c>
      <c r="F124" s="46">
        <v>269.8</v>
      </c>
      <c r="G124" s="46" t="s">
        <v>130</v>
      </c>
      <c r="H124" s="47">
        <f t="shared" si="43"/>
        <v>19.800000000000011</v>
      </c>
      <c r="I124" s="47">
        <f>F124-O124</f>
        <v>19.800000000000011</v>
      </c>
      <c r="J124" s="47">
        <f t="shared" si="63"/>
        <v>0</v>
      </c>
      <c r="K124" s="47">
        <f t="shared" si="64"/>
        <v>0</v>
      </c>
      <c r="L124" s="47">
        <f t="shared" si="65"/>
        <v>0</v>
      </c>
      <c r="M124" s="47">
        <f t="shared" si="66"/>
        <v>0</v>
      </c>
      <c r="N124" s="47">
        <f t="shared" si="62"/>
        <v>250</v>
      </c>
      <c r="O124" s="47">
        <v>250</v>
      </c>
      <c r="P124" s="47">
        <f t="shared" si="67"/>
        <v>0</v>
      </c>
      <c r="Q124" s="47">
        <f t="shared" si="68"/>
        <v>0</v>
      </c>
      <c r="R124" s="47">
        <f t="shared" si="69"/>
        <v>0</v>
      </c>
      <c r="S124" s="47"/>
    </row>
    <row r="125" spans="1:22" s="48" customFormat="1" ht="17.25" customHeight="1">
      <c r="A125" s="93">
        <v>56</v>
      </c>
      <c r="B125" s="87" t="s">
        <v>88</v>
      </c>
      <c r="C125" s="89" t="s">
        <v>142</v>
      </c>
      <c r="D125" s="46">
        <v>3</v>
      </c>
      <c r="E125" s="46">
        <v>11</v>
      </c>
      <c r="F125" s="46">
        <v>470.2</v>
      </c>
      <c r="G125" s="46" t="s">
        <v>130</v>
      </c>
      <c r="H125" s="47">
        <f t="shared" si="43"/>
        <v>350.2</v>
      </c>
      <c r="I125" s="47">
        <f>F125-O125</f>
        <v>350.2</v>
      </c>
      <c r="J125" s="47">
        <f t="shared" si="63"/>
        <v>0</v>
      </c>
      <c r="K125" s="47">
        <f t="shared" si="64"/>
        <v>0</v>
      </c>
      <c r="L125" s="47">
        <f t="shared" si="65"/>
        <v>0</v>
      </c>
      <c r="M125" s="47">
        <f t="shared" si="66"/>
        <v>0</v>
      </c>
      <c r="N125" s="47">
        <f t="shared" si="62"/>
        <v>120</v>
      </c>
      <c r="O125" s="47">
        <v>120</v>
      </c>
      <c r="P125" s="47">
        <f t="shared" si="67"/>
        <v>0</v>
      </c>
      <c r="Q125" s="47">
        <f t="shared" si="68"/>
        <v>0</v>
      </c>
      <c r="R125" s="47">
        <f t="shared" si="69"/>
        <v>0</v>
      </c>
      <c r="S125" s="47"/>
    </row>
    <row r="126" spans="1:22" s="48" customFormat="1" ht="17.25" customHeight="1">
      <c r="A126" s="95"/>
      <c r="B126" s="91"/>
      <c r="C126" s="92"/>
      <c r="D126" s="46">
        <v>3</v>
      </c>
      <c r="E126" s="46">
        <v>15</v>
      </c>
      <c r="F126" s="46">
        <v>949.9</v>
      </c>
      <c r="G126" s="46" t="s">
        <v>3</v>
      </c>
      <c r="H126" s="47">
        <f t="shared" si="43"/>
        <v>949.9</v>
      </c>
      <c r="I126" s="47">
        <f>IF($G126="CLN",$F126,0)</f>
        <v>949.9</v>
      </c>
      <c r="J126" s="47">
        <f t="shared" si="63"/>
        <v>0</v>
      </c>
      <c r="K126" s="47">
        <f t="shared" si="64"/>
        <v>0</v>
      </c>
      <c r="L126" s="47">
        <f t="shared" si="65"/>
        <v>0</v>
      </c>
      <c r="M126" s="47">
        <f t="shared" si="66"/>
        <v>0</v>
      </c>
      <c r="N126" s="47">
        <f t="shared" si="62"/>
        <v>0</v>
      </c>
      <c r="O126" s="47">
        <f>IF($G126="ODT",$F126,0)</f>
        <v>0</v>
      </c>
      <c r="P126" s="47">
        <f t="shared" si="67"/>
        <v>0</v>
      </c>
      <c r="Q126" s="47">
        <f t="shared" si="68"/>
        <v>0</v>
      </c>
      <c r="R126" s="47">
        <f t="shared" si="69"/>
        <v>0</v>
      </c>
      <c r="S126" s="47"/>
    </row>
    <row r="127" spans="1:22" s="48" customFormat="1" ht="17.25" customHeight="1">
      <c r="A127" s="94"/>
      <c r="B127" s="88"/>
      <c r="C127" s="90"/>
      <c r="D127" s="46">
        <v>5</v>
      </c>
      <c r="E127" s="46">
        <v>47</v>
      </c>
      <c r="F127" s="46">
        <v>67.2</v>
      </c>
      <c r="G127" s="46" t="s">
        <v>3</v>
      </c>
      <c r="H127" s="47">
        <f t="shared" si="43"/>
        <v>67.2</v>
      </c>
      <c r="I127" s="47">
        <f>IF($G127="CLN",$F127,0)</f>
        <v>67.2</v>
      </c>
      <c r="J127" s="47">
        <f t="shared" si="63"/>
        <v>0</v>
      </c>
      <c r="K127" s="47">
        <f t="shared" si="64"/>
        <v>0</v>
      </c>
      <c r="L127" s="47">
        <f t="shared" si="65"/>
        <v>0</v>
      </c>
      <c r="M127" s="47">
        <f t="shared" si="66"/>
        <v>0</v>
      </c>
      <c r="N127" s="47">
        <f t="shared" si="62"/>
        <v>0</v>
      </c>
      <c r="O127" s="47">
        <f>IF($G127="ODT",$F127,0)</f>
        <v>0</v>
      </c>
      <c r="P127" s="47">
        <f t="shared" si="67"/>
        <v>0</v>
      </c>
      <c r="Q127" s="47">
        <f t="shared" si="68"/>
        <v>0</v>
      </c>
      <c r="R127" s="47">
        <f t="shared" si="69"/>
        <v>0</v>
      </c>
      <c r="S127" s="47"/>
    </row>
    <row r="128" spans="1:22" s="48" customFormat="1" ht="27" customHeight="1">
      <c r="A128" s="36">
        <v>57</v>
      </c>
      <c r="B128" s="51" t="s">
        <v>135</v>
      </c>
      <c r="C128" s="46" t="s">
        <v>142</v>
      </c>
      <c r="D128" s="46">
        <v>3</v>
      </c>
      <c r="E128" s="46">
        <v>9</v>
      </c>
      <c r="F128" s="46">
        <v>752.5</v>
      </c>
      <c r="G128" s="46" t="s">
        <v>130</v>
      </c>
      <c r="H128" s="47">
        <f t="shared" si="43"/>
        <v>452.5</v>
      </c>
      <c r="I128" s="47">
        <f>F128-O128</f>
        <v>452.5</v>
      </c>
      <c r="J128" s="47">
        <f t="shared" si="63"/>
        <v>0</v>
      </c>
      <c r="K128" s="47">
        <f t="shared" si="64"/>
        <v>0</v>
      </c>
      <c r="L128" s="47">
        <f t="shared" si="65"/>
        <v>0</v>
      </c>
      <c r="M128" s="47">
        <f t="shared" si="66"/>
        <v>0</v>
      </c>
      <c r="N128" s="47">
        <f t="shared" si="62"/>
        <v>300</v>
      </c>
      <c r="O128" s="47">
        <v>300</v>
      </c>
      <c r="P128" s="47">
        <f t="shared" si="67"/>
        <v>0</v>
      </c>
      <c r="Q128" s="47">
        <f t="shared" si="68"/>
        <v>0</v>
      </c>
      <c r="R128" s="47">
        <f t="shared" si="69"/>
        <v>0</v>
      </c>
      <c r="S128" s="47"/>
    </row>
    <row r="129" spans="1:19" s="48" customFormat="1" ht="17.25" customHeight="1">
      <c r="A129" s="93">
        <v>58</v>
      </c>
      <c r="B129" s="87" t="s">
        <v>89</v>
      </c>
      <c r="C129" s="89" t="s">
        <v>142</v>
      </c>
      <c r="D129" s="46">
        <v>2</v>
      </c>
      <c r="E129" s="46">
        <v>55</v>
      </c>
      <c r="F129" s="46">
        <v>139.5</v>
      </c>
      <c r="G129" s="46" t="s">
        <v>2</v>
      </c>
      <c r="H129" s="47">
        <f t="shared" si="43"/>
        <v>139.5</v>
      </c>
      <c r="I129" s="47">
        <f t="shared" ref="I129:I157" si="70">IF($G129="CLN",$F129,0)</f>
        <v>0</v>
      </c>
      <c r="J129" s="47">
        <f t="shared" si="63"/>
        <v>0</v>
      </c>
      <c r="K129" s="47">
        <f t="shared" si="64"/>
        <v>0</v>
      </c>
      <c r="L129" s="47">
        <f t="shared" si="65"/>
        <v>139.5</v>
      </c>
      <c r="M129" s="47">
        <f t="shared" si="66"/>
        <v>0</v>
      </c>
      <c r="N129" s="47">
        <f t="shared" si="62"/>
        <v>0</v>
      </c>
      <c r="O129" s="47">
        <f t="shared" ref="O129:O157" si="71">IF($G129="ODT",$F129,0)</f>
        <v>0</v>
      </c>
      <c r="P129" s="47">
        <f t="shared" si="67"/>
        <v>0</v>
      </c>
      <c r="Q129" s="47">
        <f t="shared" si="68"/>
        <v>0</v>
      </c>
      <c r="R129" s="47">
        <f t="shared" si="69"/>
        <v>0</v>
      </c>
      <c r="S129" s="47"/>
    </row>
    <row r="130" spans="1:19" s="48" customFormat="1" ht="17.25" customHeight="1">
      <c r="A130" s="95"/>
      <c r="B130" s="91"/>
      <c r="C130" s="92"/>
      <c r="D130" s="46">
        <v>2</v>
      </c>
      <c r="E130" s="46">
        <v>61</v>
      </c>
      <c r="F130" s="46">
        <v>142.1</v>
      </c>
      <c r="G130" s="46" t="s">
        <v>2</v>
      </c>
      <c r="H130" s="47">
        <f t="shared" si="43"/>
        <v>142.1</v>
      </c>
      <c r="I130" s="47">
        <f t="shared" si="70"/>
        <v>0</v>
      </c>
      <c r="J130" s="47">
        <f t="shared" si="63"/>
        <v>0</v>
      </c>
      <c r="K130" s="47">
        <f t="shared" si="64"/>
        <v>0</v>
      </c>
      <c r="L130" s="47">
        <f t="shared" si="65"/>
        <v>142.1</v>
      </c>
      <c r="M130" s="47">
        <f t="shared" si="66"/>
        <v>0</v>
      </c>
      <c r="N130" s="47">
        <f t="shared" si="62"/>
        <v>0</v>
      </c>
      <c r="O130" s="47">
        <f t="shared" si="71"/>
        <v>0</v>
      </c>
      <c r="P130" s="47">
        <f t="shared" si="67"/>
        <v>0</v>
      </c>
      <c r="Q130" s="47">
        <f t="shared" si="68"/>
        <v>0</v>
      </c>
      <c r="R130" s="47">
        <f t="shared" si="69"/>
        <v>0</v>
      </c>
      <c r="S130" s="47"/>
    </row>
    <row r="131" spans="1:19" s="48" customFormat="1" ht="17.25" customHeight="1">
      <c r="A131" s="95"/>
      <c r="B131" s="91"/>
      <c r="C131" s="92"/>
      <c r="D131" s="46">
        <v>2</v>
      </c>
      <c r="E131" s="46">
        <v>65</v>
      </c>
      <c r="F131" s="46">
        <v>94.7</v>
      </c>
      <c r="G131" s="46" t="s">
        <v>2</v>
      </c>
      <c r="H131" s="47">
        <f t="shared" si="43"/>
        <v>94.7</v>
      </c>
      <c r="I131" s="47">
        <f t="shared" si="70"/>
        <v>0</v>
      </c>
      <c r="J131" s="47">
        <f t="shared" si="63"/>
        <v>0</v>
      </c>
      <c r="K131" s="47">
        <f t="shared" si="64"/>
        <v>0</v>
      </c>
      <c r="L131" s="47">
        <f t="shared" si="65"/>
        <v>94.7</v>
      </c>
      <c r="M131" s="47">
        <f t="shared" si="66"/>
        <v>0</v>
      </c>
      <c r="N131" s="47">
        <f t="shared" si="62"/>
        <v>0</v>
      </c>
      <c r="O131" s="47">
        <f t="shared" si="71"/>
        <v>0</v>
      </c>
      <c r="P131" s="47">
        <f t="shared" si="67"/>
        <v>0</v>
      </c>
      <c r="Q131" s="47">
        <f t="shared" si="68"/>
        <v>0</v>
      </c>
      <c r="R131" s="47">
        <f t="shared" si="69"/>
        <v>0</v>
      </c>
      <c r="S131" s="47"/>
    </row>
    <row r="132" spans="1:19" s="48" customFormat="1" ht="17.25" customHeight="1">
      <c r="A132" s="95"/>
      <c r="B132" s="91"/>
      <c r="C132" s="92"/>
      <c r="D132" s="46">
        <v>2</v>
      </c>
      <c r="E132" s="46">
        <v>79</v>
      </c>
      <c r="F132" s="46">
        <v>150.19999999999999</v>
      </c>
      <c r="G132" s="46" t="s">
        <v>2</v>
      </c>
      <c r="H132" s="47">
        <f t="shared" si="43"/>
        <v>150.19999999999999</v>
      </c>
      <c r="I132" s="47">
        <f t="shared" si="70"/>
        <v>0</v>
      </c>
      <c r="J132" s="47">
        <f t="shared" si="63"/>
        <v>0</v>
      </c>
      <c r="K132" s="47">
        <f t="shared" si="64"/>
        <v>0</v>
      </c>
      <c r="L132" s="47">
        <f t="shared" si="65"/>
        <v>150.19999999999999</v>
      </c>
      <c r="M132" s="47">
        <f t="shared" si="66"/>
        <v>0</v>
      </c>
      <c r="N132" s="47">
        <f t="shared" si="62"/>
        <v>0</v>
      </c>
      <c r="O132" s="47">
        <f t="shared" si="71"/>
        <v>0</v>
      </c>
      <c r="P132" s="47">
        <f t="shared" si="67"/>
        <v>0</v>
      </c>
      <c r="Q132" s="47">
        <f t="shared" si="68"/>
        <v>0</v>
      </c>
      <c r="R132" s="47">
        <f t="shared" si="69"/>
        <v>0</v>
      </c>
      <c r="S132" s="47"/>
    </row>
    <row r="133" spans="1:19" s="48" customFormat="1" ht="17.25" customHeight="1">
      <c r="A133" s="95"/>
      <c r="B133" s="91"/>
      <c r="C133" s="92"/>
      <c r="D133" s="46">
        <v>2</v>
      </c>
      <c r="E133" s="46">
        <v>81</v>
      </c>
      <c r="F133" s="46">
        <v>129.4</v>
      </c>
      <c r="G133" s="46" t="s">
        <v>2</v>
      </c>
      <c r="H133" s="47">
        <f t="shared" si="43"/>
        <v>129.4</v>
      </c>
      <c r="I133" s="47">
        <f t="shared" si="70"/>
        <v>0</v>
      </c>
      <c r="J133" s="47">
        <f t="shared" si="63"/>
        <v>0</v>
      </c>
      <c r="K133" s="47">
        <f t="shared" si="64"/>
        <v>0</v>
      </c>
      <c r="L133" s="47">
        <f t="shared" si="65"/>
        <v>129.4</v>
      </c>
      <c r="M133" s="47">
        <f t="shared" si="66"/>
        <v>0</v>
      </c>
      <c r="N133" s="47">
        <f t="shared" si="62"/>
        <v>0</v>
      </c>
      <c r="O133" s="47">
        <f t="shared" si="71"/>
        <v>0</v>
      </c>
      <c r="P133" s="47">
        <f t="shared" si="67"/>
        <v>0</v>
      </c>
      <c r="Q133" s="47">
        <f t="shared" si="68"/>
        <v>0</v>
      </c>
      <c r="R133" s="47">
        <f t="shared" si="69"/>
        <v>0</v>
      </c>
      <c r="S133" s="47"/>
    </row>
    <row r="134" spans="1:19" s="48" customFormat="1" ht="17.25" customHeight="1">
      <c r="A134" s="95"/>
      <c r="B134" s="91"/>
      <c r="C134" s="92"/>
      <c r="D134" s="46">
        <v>2</v>
      </c>
      <c r="E134" s="46">
        <v>86</v>
      </c>
      <c r="F134" s="46">
        <v>138.4</v>
      </c>
      <c r="G134" s="46" t="s">
        <v>2</v>
      </c>
      <c r="H134" s="47">
        <f t="shared" si="43"/>
        <v>138.4</v>
      </c>
      <c r="I134" s="47">
        <f t="shared" si="70"/>
        <v>0</v>
      </c>
      <c r="J134" s="47">
        <f t="shared" si="63"/>
        <v>0</v>
      </c>
      <c r="K134" s="47">
        <f t="shared" si="64"/>
        <v>0</v>
      </c>
      <c r="L134" s="47">
        <f t="shared" si="65"/>
        <v>138.4</v>
      </c>
      <c r="M134" s="47">
        <f t="shared" si="66"/>
        <v>0</v>
      </c>
      <c r="N134" s="47">
        <f t="shared" si="62"/>
        <v>0</v>
      </c>
      <c r="O134" s="47">
        <f t="shared" si="71"/>
        <v>0</v>
      </c>
      <c r="P134" s="47">
        <f t="shared" si="67"/>
        <v>0</v>
      </c>
      <c r="Q134" s="47">
        <f t="shared" si="68"/>
        <v>0</v>
      </c>
      <c r="R134" s="47">
        <f t="shared" si="69"/>
        <v>0</v>
      </c>
      <c r="S134" s="47"/>
    </row>
    <row r="135" spans="1:19" s="48" customFormat="1" ht="17.25" customHeight="1">
      <c r="A135" s="95"/>
      <c r="B135" s="91"/>
      <c r="C135" s="92"/>
      <c r="D135" s="46">
        <v>2</v>
      </c>
      <c r="E135" s="46">
        <v>114</v>
      </c>
      <c r="F135" s="46">
        <v>168.5</v>
      </c>
      <c r="G135" s="46" t="s">
        <v>2</v>
      </c>
      <c r="H135" s="47">
        <f t="shared" si="43"/>
        <v>168.5</v>
      </c>
      <c r="I135" s="47">
        <f t="shared" si="70"/>
        <v>0</v>
      </c>
      <c r="J135" s="47">
        <f t="shared" si="63"/>
        <v>0</v>
      </c>
      <c r="K135" s="47">
        <f t="shared" si="64"/>
        <v>0</v>
      </c>
      <c r="L135" s="47">
        <f t="shared" si="65"/>
        <v>168.5</v>
      </c>
      <c r="M135" s="47">
        <f t="shared" si="66"/>
        <v>0</v>
      </c>
      <c r="N135" s="47">
        <f t="shared" si="62"/>
        <v>0</v>
      </c>
      <c r="O135" s="47">
        <f t="shared" si="71"/>
        <v>0</v>
      </c>
      <c r="P135" s="47">
        <f t="shared" si="67"/>
        <v>0</v>
      </c>
      <c r="Q135" s="47">
        <f t="shared" si="68"/>
        <v>0</v>
      </c>
      <c r="R135" s="47">
        <f t="shared" si="69"/>
        <v>0</v>
      </c>
      <c r="S135" s="47"/>
    </row>
    <row r="136" spans="1:19" s="48" customFormat="1" ht="17.25" customHeight="1">
      <c r="A136" s="95"/>
      <c r="B136" s="91"/>
      <c r="C136" s="92"/>
      <c r="D136" s="46">
        <v>2</v>
      </c>
      <c r="E136" s="46">
        <v>133</v>
      </c>
      <c r="F136" s="46">
        <v>108.4</v>
      </c>
      <c r="G136" s="46" t="s">
        <v>3</v>
      </c>
      <c r="H136" s="47">
        <f t="shared" si="43"/>
        <v>108.4</v>
      </c>
      <c r="I136" s="47">
        <f t="shared" si="70"/>
        <v>108.4</v>
      </c>
      <c r="J136" s="47">
        <f t="shared" si="63"/>
        <v>0</v>
      </c>
      <c r="K136" s="47">
        <f t="shared" si="64"/>
        <v>0</v>
      </c>
      <c r="L136" s="47">
        <f t="shared" si="65"/>
        <v>0</v>
      </c>
      <c r="M136" s="47">
        <f t="shared" si="66"/>
        <v>0</v>
      </c>
      <c r="N136" s="47">
        <f t="shared" si="62"/>
        <v>0</v>
      </c>
      <c r="O136" s="47">
        <f t="shared" si="71"/>
        <v>0</v>
      </c>
      <c r="P136" s="47">
        <f t="shared" si="67"/>
        <v>0</v>
      </c>
      <c r="Q136" s="47">
        <f t="shared" si="68"/>
        <v>0</v>
      </c>
      <c r="R136" s="47">
        <f t="shared" si="69"/>
        <v>0</v>
      </c>
      <c r="S136" s="47"/>
    </row>
    <row r="137" spans="1:19" s="48" customFormat="1" ht="17.25" customHeight="1">
      <c r="A137" s="95"/>
      <c r="B137" s="91"/>
      <c r="C137" s="92"/>
      <c r="D137" s="46">
        <v>2</v>
      </c>
      <c r="E137" s="46">
        <v>137</v>
      </c>
      <c r="F137" s="46">
        <v>35.799999999999997</v>
      </c>
      <c r="G137" s="46" t="s">
        <v>2</v>
      </c>
      <c r="H137" s="47">
        <f t="shared" si="43"/>
        <v>35.799999999999997</v>
      </c>
      <c r="I137" s="47">
        <f t="shared" si="70"/>
        <v>0</v>
      </c>
      <c r="J137" s="47">
        <f t="shared" si="63"/>
        <v>0</v>
      </c>
      <c r="K137" s="47">
        <f t="shared" si="64"/>
        <v>0</v>
      </c>
      <c r="L137" s="47">
        <f t="shared" si="65"/>
        <v>35.799999999999997</v>
      </c>
      <c r="M137" s="47">
        <f t="shared" si="66"/>
        <v>0</v>
      </c>
      <c r="N137" s="47">
        <f t="shared" si="62"/>
        <v>0</v>
      </c>
      <c r="O137" s="47">
        <f t="shared" si="71"/>
        <v>0</v>
      </c>
      <c r="P137" s="47">
        <f t="shared" si="67"/>
        <v>0</v>
      </c>
      <c r="Q137" s="47">
        <f t="shared" si="68"/>
        <v>0</v>
      </c>
      <c r="R137" s="47">
        <f t="shared" si="69"/>
        <v>0</v>
      </c>
      <c r="S137" s="47"/>
    </row>
    <row r="138" spans="1:19" s="48" customFormat="1" ht="17.25" customHeight="1">
      <c r="A138" s="95"/>
      <c r="B138" s="91"/>
      <c r="C138" s="92"/>
      <c r="D138" s="46">
        <v>2</v>
      </c>
      <c r="E138" s="46">
        <v>140</v>
      </c>
      <c r="F138" s="46">
        <v>37</v>
      </c>
      <c r="G138" s="46" t="s">
        <v>2</v>
      </c>
      <c r="H138" s="47">
        <f t="shared" si="43"/>
        <v>37</v>
      </c>
      <c r="I138" s="47">
        <f t="shared" si="70"/>
        <v>0</v>
      </c>
      <c r="J138" s="47">
        <f t="shared" si="63"/>
        <v>0</v>
      </c>
      <c r="K138" s="47">
        <f t="shared" si="64"/>
        <v>0</v>
      </c>
      <c r="L138" s="47">
        <f t="shared" si="65"/>
        <v>37</v>
      </c>
      <c r="M138" s="47">
        <f t="shared" si="66"/>
        <v>0</v>
      </c>
      <c r="N138" s="47">
        <f t="shared" si="62"/>
        <v>0</v>
      </c>
      <c r="O138" s="47">
        <f t="shared" si="71"/>
        <v>0</v>
      </c>
      <c r="P138" s="47">
        <f t="shared" si="67"/>
        <v>0</v>
      </c>
      <c r="Q138" s="47">
        <f t="shared" si="68"/>
        <v>0</v>
      </c>
      <c r="R138" s="47">
        <f t="shared" si="69"/>
        <v>0</v>
      </c>
      <c r="S138" s="47"/>
    </row>
    <row r="139" spans="1:19" s="48" customFormat="1" ht="17.25" customHeight="1">
      <c r="A139" s="95"/>
      <c r="B139" s="91"/>
      <c r="C139" s="92"/>
      <c r="D139" s="46">
        <v>2</v>
      </c>
      <c r="E139" s="46">
        <v>142</v>
      </c>
      <c r="F139" s="46">
        <v>153</v>
      </c>
      <c r="G139" s="46" t="s">
        <v>2</v>
      </c>
      <c r="H139" s="47">
        <f t="shared" si="43"/>
        <v>153</v>
      </c>
      <c r="I139" s="47">
        <f t="shared" si="70"/>
        <v>0</v>
      </c>
      <c r="J139" s="47">
        <f t="shared" si="63"/>
        <v>0</v>
      </c>
      <c r="K139" s="47">
        <f t="shared" si="64"/>
        <v>0</v>
      </c>
      <c r="L139" s="47">
        <f t="shared" si="65"/>
        <v>153</v>
      </c>
      <c r="M139" s="47">
        <f t="shared" si="66"/>
        <v>0</v>
      </c>
      <c r="N139" s="47">
        <f t="shared" si="62"/>
        <v>0</v>
      </c>
      <c r="O139" s="47">
        <f t="shared" si="71"/>
        <v>0</v>
      </c>
      <c r="P139" s="47">
        <f t="shared" si="67"/>
        <v>0</v>
      </c>
      <c r="Q139" s="47">
        <f t="shared" si="68"/>
        <v>0</v>
      </c>
      <c r="R139" s="47">
        <f t="shared" si="69"/>
        <v>0</v>
      </c>
      <c r="S139" s="47"/>
    </row>
    <row r="140" spans="1:19" s="48" customFormat="1" ht="17.25" customHeight="1">
      <c r="A140" s="95"/>
      <c r="B140" s="91"/>
      <c r="C140" s="92"/>
      <c r="D140" s="46">
        <v>2</v>
      </c>
      <c r="E140" s="46">
        <v>144</v>
      </c>
      <c r="F140" s="46">
        <v>124.3</v>
      </c>
      <c r="G140" s="46" t="s">
        <v>2</v>
      </c>
      <c r="H140" s="47">
        <f t="shared" si="43"/>
        <v>124.3</v>
      </c>
      <c r="I140" s="47">
        <f t="shared" si="70"/>
        <v>0</v>
      </c>
      <c r="J140" s="47">
        <f t="shared" si="63"/>
        <v>0</v>
      </c>
      <c r="K140" s="47">
        <f t="shared" si="64"/>
        <v>0</v>
      </c>
      <c r="L140" s="47">
        <f t="shared" si="65"/>
        <v>124.3</v>
      </c>
      <c r="M140" s="47">
        <f t="shared" si="66"/>
        <v>0</v>
      </c>
      <c r="N140" s="47">
        <f t="shared" si="62"/>
        <v>0</v>
      </c>
      <c r="O140" s="47">
        <f t="shared" si="71"/>
        <v>0</v>
      </c>
      <c r="P140" s="47">
        <f t="shared" si="67"/>
        <v>0</v>
      </c>
      <c r="Q140" s="47">
        <f t="shared" si="68"/>
        <v>0</v>
      </c>
      <c r="R140" s="47">
        <f t="shared" si="69"/>
        <v>0</v>
      </c>
      <c r="S140" s="47"/>
    </row>
    <row r="141" spans="1:19" s="48" customFormat="1" ht="17.25" customHeight="1">
      <c r="A141" s="95"/>
      <c r="B141" s="91"/>
      <c r="C141" s="92"/>
      <c r="D141" s="46">
        <v>2</v>
      </c>
      <c r="E141" s="46">
        <v>150</v>
      </c>
      <c r="F141" s="46">
        <v>121.6</v>
      </c>
      <c r="G141" s="46" t="s">
        <v>2</v>
      </c>
      <c r="H141" s="47">
        <f t="shared" si="43"/>
        <v>121.6</v>
      </c>
      <c r="I141" s="47">
        <f t="shared" si="70"/>
        <v>0</v>
      </c>
      <c r="J141" s="47">
        <f t="shared" si="63"/>
        <v>0</v>
      </c>
      <c r="K141" s="47">
        <f t="shared" si="64"/>
        <v>0</v>
      </c>
      <c r="L141" s="47">
        <f t="shared" si="65"/>
        <v>121.6</v>
      </c>
      <c r="M141" s="47">
        <f t="shared" si="66"/>
        <v>0</v>
      </c>
      <c r="N141" s="47">
        <f t="shared" ref="N141:N172" si="72">SUM(O141:P141)</f>
        <v>0</v>
      </c>
      <c r="O141" s="47">
        <f t="shared" si="71"/>
        <v>0</v>
      </c>
      <c r="P141" s="47">
        <f t="shared" si="67"/>
        <v>0</v>
      </c>
      <c r="Q141" s="47">
        <f t="shared" si="68"/>
        <v>0</v>
      </c>
      <c r="R141" s="47">
        <f t="shared" si="69"/>
        <v>0</v>
      </c>
      <c r="S141" s="47"/>
    </row>
    <row r="142" spans="1:19" s="48" customFormat="1" ht="17.25" customHeight="1">
      <c r="A142" s="95"/>
      <c r="B142" s="91"/>
      <c r="C142" s="92"/>
      <c r="D142" s="46">
        <v>2</v>
      </c>
      <c r="E142" s="46">
        <v>151</v>
      </c>
      <c r="F142" s="46">
        <v>67.099999999999994</v>
      </c>
      <c r="G142" s="46" t="s">
        <v>2</v>
      </c>
      <c r="H142" s="47">
        <f t="shared" si="43"/>
        <v>67.099999999999994</v>
      </c>
      <c r="I142" s="47">
        <f t="shared" si="70"/>
        <v>0</v>
      </c>
      <c r="J142" s="47">
        <f t="shared" si="63"/>
        <v>0</v>
      </c>
      <c r="K142" s="47">
        <f t="shared" si="64"/>
        <v>0</v>
      </c>
      <c r="L142" s="47">
        <f t="shared" si="65"/>
        <v>67.099999999999994</v>
      </c>
      <c r="M142" s="47">
        <f t="shared" si="66"/>
        <v>0</v>
      </c>
      <c r="N142" s="47">
        <f t="shared" si="72"/>
        <v>0</v>
      </c>
      <c r="O142" s="47">
        <f t="shared" si="71"/>
        <v>0</v>
      </c>
      <c r="P142" s="47">
        <f t="shared" si="67"/>
        <v>0</v>
      </c>
      <c r="Q142" s="47">
        <f t="shared" si="68"/>
        <v>0</v>
      </c>
      <c r="R142" s="47">
        <f t="shared" si="69"/>
        <v>0</v>
      </c>
      <c r="S142" s="47"/>
    </row>
    <row r="143" spans="1:19" s="48" customFormat="1" ht="17.25" customHeight="1">
      <c r="A143" s="95"/>
      <c r="B143" s="91"/>
      <c r="C143" s="92"/>
      <c r="D143" s="46">
        <v>2</v>
      </c>
      <c r="E143" s="46">
        <v>155</v>
      </c>
      <c r="F143" s="46">
        <v>105.7</v>
      </c>
      <c r="G143" s="46" t="s">
        <v>2</v>
      </c>
      <c r="H143" s="47">
        <f t="shared" si="43"/>
        <v>105.7</v>
      </c>
      <c r="I143" s="47">
        <f t="shared" si="70"/>
        <v>0</v>
      </c>
      <c r="J143" s="47">
        <f t="shared" si="63"/>
        <v>0</v>
      </c>
      <c r="K143" s="47">
        <f t="shared" si="64"/>
        <v>0</v>
      </c>
      <c r="L143" s="47">
        <f t="shared" si="65"/>
        <v>105.7</v>
      </c>
      <c r="M143" s="47">
        <f t="shared" si="66"/>
        <v>0</v>
      </c>
      <c r="N143" s="47">
        <f t="shared" si="72"/>
        <v>0</v>
      </c>
      <c r="O143" s="47">
        <f t="shared" si="71"/>
        <v>0</v>
      </c>
      <c r="P143" s="47">
        <f t="shared" si="67"/>
        <v>0</v>
      </c>
      <c r="Q143" s="47">
        <f t="shared" si="68"/>
        <v>0</v>
      </c>
      <c r="R143" s="47">
        <f t="shared" si="69"/>
        <v>0</v>
      </c>
      <c r="S143" s="47"/>
    </row>
    <row r="144" spans="1:19" s="48" customFormat="1" ht="17.25" customHeight="1">
      <c r="A144" s="95"/>
      <c r="B144" s="91"/>
      <c r="C144" s="92"/>
      <c r="D144" s="46">
        <v>2</v>
      </c>
      <c r="E144" s="46">
        <v>158</v>
      </c>
      <c r="F144" s="46">
        <v>186.8</v>
      </c>
      <c r="G144" s="46" t="s">
        <v>2</v>
      </c>
      <c r="H144" s="47">
        <f t="shared" si="43"/>
        <v>186.8</v>
      </c>
      <c r="I144" s="47">
        <f t="shared" si="70"/>
        <v>0</v>
      </c>
      <c r="J144" s="47">
        <f t="shared" si="63"/>
        <v>0</v>
      </c>
      <c r="K144" s="47">
        <f t="shared" si="64"/>
        <v>0</v>
      </c>
      <c r="L144" s="47">
        <f t="shared" si="65"/>
        <v>186.8</v>
      </c>
      <c r="M144" s="47">
        <f t="shared" si="66"/>
        <v>0</v>
      </c>
      <c r="N144" s="47">
        <f t="shared" si="72"/>
        <v>0</v>
      </c>
      <c r="O144" s="47">
        <f t="shared" si="71"/>
        <v>0</v>
      </c>
      <c r="P144" s="47">
        <f t="shared" si="67"/>
        <v>0</v>
      </c>
      <c r="Q144" s="47">
        <f t="shared" si="68"/>
        <v>0</v>
      </c>
      <c r="R144" s="47">
        <f t="shared" si="69"/>
        <v>0</v>
      </c>
      <c r="S144" s="47"/>
    </row>
    <row r="145" spans="1:22" s="48" customFormat="1" ht="17.25" customHeight="1">
      <c r="A145" s="95"/>
      <c r="B145" s="91"/>
      <c r="C145" s="92"/>
      <c r="D145" s="46">
        <v>3</v>
      </c>
      <c r="E145" s="46">
        <v>20</v>
      </c>
      <c r="F145" s="46">
        <v>1172.8</v>
      </c>
      <c r="G145" s="46" t="s">
        <v>3</v>
      </c>
      <c r="H145" s="47">
        <f t="shared" si="43"/>
        <v>1172.8</v>
      </c>
      <c r="I145" s="47">
        <f t="shared" si="70"/>
        <v>1172.8</v>
      </c>
      <c r="J145" s="47">
        <f t="shared" si="63"/>
        <v>0</v>
      </c>
      <c r="K145" s="47">
        <f t="shared" si="64"/>
        <v>0</v>
      </c>
      <c r="L145" s="47">
        <f t="shared" si="65"/>
        <v>0</v>
      </c>
      <c r="M145" s="47">
        <f t="shared" si="66"/>
        <v>0</v>
      </c>
      <c r="N145" s="47">
        <f t="shared" si="72"/>
        <v>0</v>
      </c>
      <c r="O145" s="47">
        <f t="shared" si="71"/>
        <v>0</v>
      </c>
      <c r="P145" s="47">
        <f t="shared" si="67"/>
        <v>0</v>
      </c>
      <c r="Q145" s="47">
        <f t="shared" si="68"/>
        <v>0</v>
      </c>
      <c r="R145" s="47">
        <f t="shared" si="69"/>
        <v>0</v>
      </c>
      <c r="S145" s="47"/>
    </row>
    <row r="146" spans="1:22" s="48" customFormat="1" ht="17.25" customHeight="1">
      <c r="A146" s="95"/>
      <c r="B146" s="91"/>
      <c r="C146" s="92"/>
      <c r="D146" s="46">
        <v>3</v>
      </c>
      <c r="E146" s="46">
        <v>21</v>
      </c>
      <c r="F146" s="46">
        <v>77.2</v>
      </c>
      <c r="G146" s="46" t="s">
        <v>2</v>
      </c>
      <c r="H146" s="47">
        <f t="shared" si="43"/>
        <v>77.2</v>
      </c>
      <c r="I146" s="47">
        <f t="shared" si="70"/>
        <v>0</v>
      </c>
      <c r="J146" s="47">
        <f t="shared" si="63"/>
        <v>0</v>
      </c>
      <c r="K146" s="47">
        <f t="shared" si="64"/>
        <v>0</v>
      </c>
      <c r="L146" s="47">
        <f t="shared" si="65"/>
        <v>77.2</v>
      </c>
      <c r="M146" s="47">
        <f t="shared" si="66"/>
        <v>0</v>
      </c>
      <c r="N146" s="47">
        <f t="shared" si="72"/>
        <v>0</v>
      </c>
      <c r="O146" s="47">
        <f t="shared" si="71"/>
        <v>0</v>
      </c>
      <c r="P146" s="47">
        <f t="shared" si="67"/>
        <v>0</v>
      </c>
      <c r="Q146" s="47">
        <f t="shared" si="68"/>
        <v>0</v>
      </c>
      <c r="R146" s="47">
        <f t="shared" si="69"/>
        <v>0</v>
      </c>
      <c r="S146" s="47"/>
    </row>
    <row r="147" spans="1:22" s="48" customFormat="1" ht="17.25" customHeight="1">
      <c r="A147" s="95"/>
      <c r="B147" s="91"/>
      <c r="C147" s="92"/>
      <c r="D147" s="46">
        <v>3</v>
      </c>
      <c r="E147" s="46">
        <v>23</v>
      </c>
      <c r="F147" s="46">
        <v>144.69999999999999</v>
      </c>
      <c r="G147" s="46" t="s">
        <v>2</v>
      </c>
      <c r="H147" s="47">
        <f t="shared" si="43"/>
        <v>144.69999999999999</v>
      </c>
      <c r="I147" s="47">
        <f t="shared" si="70"/>
        <v>0</v>
      </c>
      <c r="J147" s="47">
        <f t="shared" si="63"/>
        <v>0</v>
      </c>
      <c r="K147" s="47">
        <f t="shared" si="64"/>
        <v>0</v>
      </c>
      <c r="L147" s="47">
        <f t="shared" si="65"/>
        <v>144.69999999999999</v>
      </c>
      <c r="M147" s="47">
        <f t="shared" si="66"/>
        <v>0</v>
      </c>
      <c r="N147" s="47">
        <f t="shared" si="72"/>
        <v>0</v>
      </c>
      <c r="O147" s="47">
        <f t="shared" si="71"/>
        <v>0</v>
      </c>
      <c r="P147" s="47">
        <f t="shared" si="67"/>
        <v>0</v>
      </c>
      <c r="Q147" s="47">
        <f t="shared" si="68"/>
        <v>0</v>
      </c>
      <c r="R147" s="47">
        <f t="shared" si="69"/>
        <v>0</v>
      </c>
      <c r="S147" s="47"/>
    </row>
    <row r="148" spans="1:22" s="48" customFormat="1" ht="17.25" customHeight="1">
      <c r="A148" s="95"/>
      <c r="B148" s="91"/>
      <c r="C148" s="92"/>
      <c r="D148" s="46">
        <v>3</v>
      </c>
      <c r="E148" s="46">
        <v>24</v>
      </c>
      <c r="F148" s="46">
        <v>70.8</v>
      </c>
      <c r="G148" s="46" t="s">
        <v>2</v>
      </c>
      <c r="H148" s="47">
        <f t="shared" si="43"/>
        <v>70.8</v>
      </c>
      <c r="I148" s="47">
        <f t="shared" si="70"/>
        <v>0</v>
      </c>
      <c r="J148" s="47">
        <f t="shared" si="63"/>
        <v>0</v>
      </c>
      <c r="K148" s="47">
        <f t="shared" si="64"/>
        <v>0</v>
      </c>
      <c r="L148" s="47">
        <f t="shared" si="65"/>
        <v>70.8</v>
      </c>
      <c r="M148" s="47">
        <f t="shared" si="66"/>
        <v>0</v>
      </c>
      <c r="N148" s="47">
        <f t="shared" si="72"/>
        <v>0</v>
      </c>
      <c r="O148" s="47">
        <f t="shared" si="71"/>
        <v>0</v>
      </c>
      <c r="P148" s="47">
        <f t="shared" si="67"/>
        <v>0</v>
      </c>
      <c r="Q148" s="47">
        <f t="shared" si="68"/>
        <v>0</v>
      </c>
      <c r="R148" s="47">
        <f t="shared" si="69"/>
        <v>0</v>
      </c>
      <c r="S148" s="47"/>
    </row>
    <row r="149" spans="1:22" s="48" customFormat="1" ht="17.25" customHeight="1">
      <c r="A149" s="95"/>
      <c r="B149" s="91"/>
      <c r="C149" s="92"/>
      <c r="D149" s="46">
        <v>3</v>
      </c>
      <c r="E149" s="46">
        <v>25</v>
      </c>
      <c r="F149" s="46">
        <v>99.5</v>
      </c>
      <c r="G149" s="46" t="s">
        <v>2</v>
      </c>
      <c r="H149" s="47">
        <f t="shared" si="43"/>
        <v>99.5</v>
      </c>
      <c r="I149" s="47">
        <f t="shared" si="70"/>
        <v>0</v>
      </c>
      <c r="J149" s="47">
        <f t="shared" si="63"/>
        <v>0</v>
      </c>
      <c r="K149" s="47">
        <f t="shared" si="64"/>
        <v>0</v>
      </c>
      <c r="L149" s="47">
        <f t="shared" si="65"/>
        <v>99.5</v>
      </c>
      <c r="M149" s="47">
        <f t="shared" si="66"/>
        <v>0</v>
      </c>
      <c r="N149" s="47">
        <f t="shared" si="72"/>
        <v>0</v>
      </c>
      <c r="O149" s="47">
        <f t="shared" si="71"/>
        <v>0</v>
      </c>
      <c r="P149" s="47">
        <f t="shared" si="67"/>
        <v>0</v>
      </c>
      <c r="Q149" s="47">
        <f t="shared" si="68"/>
        <v>0</v>
      </c>
      <c r="R149" s="47">
        <f t="shared" si="69"/>
        <v>0</v>
      </c>
      <c r="S149" s="47"/>
    </row>
    <row r="150" spans="1:22" s="48" customFormat="1" ht="17.25" customHeight="1">
      <c r="A150" s="95"/>
      <c r="B150" s="91"/>
      <c r="C150" s="92"/>
      <c r="D150" s="46">
        <v>3</v>
      </c>
      <c r="E150" s="46">
        <v>26</v>
      </c>
      <c r="F150" s="46">
        <v>258.60000000000002</v>
      </c>
      <c r="G150" s="46" t="s">
        <v>2</v>
      </c>
      <c r="H150" s="47">
        <f t="shared" si="43"/>
        <v>258.60000000000002</v>
      </c>
      <c r="I150" s="47">
        <f t="shared" si="70"/>
        <v>0</v>
      </c>
      <c r="J150" s="47">
        <f t="shared" si="63"/>
        <v>0</v>
      </c>
      <c r="K150" s="47">
        <f t="shared" si="64"/>
        <v>0</v>
      </c>
      <c r="L150" s="47">
        <f t="shared" si="65"/>
        <v>258.60000000000002</v>
      </c>
      <c r="M150" s="47">
        <f t="shared" si="66"/>
        <v>0</v>
      </c>
      <c r="N150" s="47">
        <f t="shared" si="72"/>
        <v>0</v>
      </c>
      <c r="O150" s="47">
        <f t="shared" si="71"/>
        <v>0</v>
      </c>
      <c r="P150" s="47">
        <f t="shared" si="67"/>
        <v>0</v>
      </c>
      <c r="Q150" s="47">
        <f t="shared" si="68"/>
        <v>0</v>
      </c>
      <c r="R150" s="47">
        <f t="shared" si="69"/>
        <v>0</v>
      </c>
      <c r="S150" s="47"/>
    </row>
    <row r="151" spans="1:22" ht="17.25" customHeight="1">
      <c r="A151" s="95"/>
      <c r="B151" s="91"/>
      <c r="C151" s="92"/>
      <c r="D151" s="46">
        <v>3</v>
      </c>
      <c r="E151" s="46">
        <v>28</v>
      </c>
      <c r="F151" s="46">
        <v>70.7</v>
      </c>
      <c r="G151" s="46" t="s">
        <v>2</v>
      </c>
      <c r="H151" s="47">
        <f t="shared" si="43"/>
        <v>70.7</v>
      </c>
      <c r="I151" s="47">
        <f t="shared" si="70"/>
        <v>0</v>
      </c>
      <c r="J151" s="47">
        <f t="shared" si="63"/>
        <v>0</v>
      </c>
      <c r="K151" s="47">
        <f t="shared" si="64"/>
        <v>0</v>
      </c>
      <c r="L151" s="47">
        <f t="shared" si="65"/>
        <v>70.7</v>
      </c>
      <c r="M151" s="47">
        <f t="shared" si="66"/>
        <v>0</v>
      </c>
      <c r="N151" s="47">
        <f t="shared" si="72"/>
        <v>0</v>
      </c>
      <c r="O151" s="47">
        <f t="shared" si="71"/>
        <v>0</v>
      </c>
      <c r="P151" s="47">
        <f t="shared" si="67"/>
        <v>0</v>
      </c>
      <c r="Q151" s="47">
        <f t="shared" si="68"/>
        <v>0</v>
      </c>
      <c r="R151" s="47">
        <f t="shared" si="69"/>
        <v>0</v>
      </c>
      <c r="S151" s="47"/>
      <c r="V151" s="48"/>
    </row>
    <row r="152" spans="1:22" ht="17.25" customHeight="1">
      <c r="A152" s="95"/>
      <c r="B152" s="91"/>
      <c r="C152" s="92"/>
      <c r="D152" s="46">
        <v>3</v>
      </c>
      <c r="E152" s="46">
        <v>29</v>
      </c>
      <c r="F152" s="46">
        <v>98.6</v>
      </c>
      <c r="G152" s="46" t="s">
        <v>2</v>
      </c>
      <c r="H152" s="47">
        <f t="shared" si="43"/>
        <v>98.6</v>
      </c>
      <c r="I152" s="47">
        <f t="shared" si="70"/>
        <v>0</v>
      </c>
      <c r="J152" s="47">
        <f t="shared" si="63"/>
        <v>0</v>
      </c>
      <c r="K152" s="47">
        <f t="shared" si="64"/>
        <v>0</v>
      </c>
      <c r="L152" s="47">
        <f t="shared" si="65"/>
        <v>98.6</v>
      </c>
      <c r="M152" s="47">
        <f t="shared" si="66"/>
        <v>0</v>
      </c>
      <c r="N152" s="47">
        <f t="shared" si="72"/>
        <v>0</v>
      </c>
      <c r="O152" s="47">
        <f t="shared" si="71"/>
        <v>0</v>
      </c>
      <c r="P152" s="47">
        <f t="shared" si="67"/>
        <v>0</v>
      </c>
      <c r="Q152" s="47">
        <f t="shared" si="68"/>
        <v>0</v>
      </c>
      <c r="R152" s="47">
        <f t="shared" si="69"/>
        <v>0</v>
      </c>
      <c r="S152" s="47"/>
      <c r="V152" s="48"/>
    </row>
    <row r="153" spans="1:22" ht="17.25" customHeight="1">
      <c r="A153" s="95"/>
      <c r="B153" s="91"/>
      <c r="C153" s="92"/>
      <c r="D153" s="46">
        <v>3</v>
      </c>
      <c r="E153" s="46">
        <v>30</v>
      </c>
      <c r="F153" s="46">
        <v>54.8</v>
      </c>
      <c r="G153" s="46" t="s">
        <v>2</v>
      </c>
      <c r="H153" s="47">
        <f t="shared" ref="H153:H217" si="73">SUM(I153:M153)</f>
        <v>54.8</v>
      </c>
      <c r="I153" s="47">
        <f t="shared" si="70"/>
        <v>0</v>
      </c>
      <c r="J153" s="47">
        <f t="shared" si="63"/>
        <v>0</v>
      </c>
      <c r="K153" s="47">
        <f t="shared" si="64"/>
        <v>0</v>
      </c>
      <c r="L153" s="47">
        <f t="shared" si="65"/>
        <v>54.8</v>
      </c>
      <c r="M153" s="47">
        <f t="shared" si="66"/>
        <v>0</v>
      </c>
      <c r="N153" s="47">
        <f t="shared" si="72"/>
        <v>0</v>
      </c>
      <c r="O153" s="47">
        <f t="shared" si="71"/>
        <v>0</v>
      </c>
      <c r="P153" s="47">
        <f t="shared" si="67"/>
        <v>0</v>
      </c>
      <c r="Q153" s="47">
        <f t="shared" si="68"/>
        <v>0</v>
      </c>
      <c r="R153" s="47">
        <f t="shared" si="69"/>
        <v>0</v>
      </c>
      <c r="S153" s="47"/>
      <c r="V153" s="48"/>
    </row>
    <row r="154" spans="1:22" ht="17.25" customHeight="1">
      <c r="A154" s="95"/>
      <c r="B154" s="91"/>
      <c r="C154" s="92"/>
      <c r="D154" s="46">
        <v>3</v>
      </c>
      <c r="E154" s="46">
        <v>31</v>
      </c>
      <c r="F154" s="46">
        <v>112.4</v>
      </c>
      <c r="G154" s="46" t="s">
        <v>2</v>
      </c>
      <c r="H154" s="47">
        <f t="shared" si="73"/>
        <v>112.4</v>
      </c>
      <c r="I154" s="47">
        <f t="shared" si="70"/>
        <v>0</v>
      </c>
      <c r="J154" s="47">
        <f t="shared" si="63"/>
        <v>0</v>
      </c>
      <c r="K154" s="47">
        <f t="shared" si="64"/>
        <v>0</v>
      </c>
      <c r="L154" s="47">
        <f t="shared" si="65"/>
        <v>112.4</v>
      </c>
      <c r="M154" s="47">
        <f t="shared" si="66"/>
        <v>0</v>
      </c>
      <c r="N154" s="47">
        <f t="shared" si="72"/>
        <v>0</v>
      </c>
      <c r="O154" s="47">
        <f t="shared" si="71"/>
        <v>0</v>
      </c>
      <c r="P154" s="47">
        <f t="shared" si="67"/>
        <v>0</v>
      </c>
      <c r="Q154" s="47">
        <f t="shared" si="68"/>
        <v>0</v>
      </c>
      <c r="R154" s="47">
        <f t="shared" si="69"/>
        <v>0</v>
      </c>
      <c r="S154" s="47"/>
      <c r="V154" s="48"/>
    </row>
    <row r="155" spans="1:22" ht="17.25" customHeight="1">
      <c r="A155" s="95"/>
      <c r="B155" s="91"/>
      <c r="C155" s="92"/>
      <c r="D155" s="46">
        <v>5</v>
      </c>
      <c r="E155" s="46">
        <v>2</v>
      </c>
      <c r="F155" s="46">
        <v>56.4</v>
      </c>
      <c r="G155" s="46" t="s">
        <v>2</v>
      </c>
      <c r="H155" s="47">
        <f t="shared" si="73"/>
        <v>56.4</v>
      </c>
      <c r="I155" s="47">
        <f t="shared" si="70"/>
        <v>0</v>
      </c>
      <c r="J155" s="47">
        <f t="shared" si="63"/>
        <v>0</v>
      </c>
      <c r="K155" s="47">
        <f t="shared" si="64"/>
        <v>0</v>
      </c>
      <c r="L155" s="47">
        <f t="shared" si="65"/>
        <v>56.4</v>
      </c>
      <c r="M155" s="47">
        <f t="shared" si="66"/>
        <v>0</v>
      </c>
      <c r="N155" s="47">
        <f t="shared" si="72"/>
        <v>0</v>
      </c>
      <c r="O155" s="47">
        <f t="shared" si="71"/>
        <v>0</v>
      </c>
      <c r="P155" s="47">
        <f t="shared" si="67"/>
        <v>0</v>
      </c>
      <c r="Q155" s="47">
        <f t="shared" si="68"/>
        <v>0</v>
      </c>
      <c r="R155" s="47">
        <f t="shared" si="69"/>
        <v>0</v>
      </c>
      <c r="S155" s="47"/>
      <c r="V155" s="48"/>
    </row>
    <row r="156" spans="1:22" ht="17.25" customHeight="1">
      <c r="A156" s="95"/>
      <c r="B156" s="91"/>
      <c r="C156" s="92"/>
      <c r="D156" s="46">
        <v>5</v>
      </c>
      <c r="E156" s="46">
        <v>6</v>
      </c>
      <c r="F156" s="46">
        <v>102.8</v>
      </c>
      <c r="G156" s="46" t="s">
        <v>2</v>
      </c>
      <c r="H156" s="47">
        <f t="shared" si="73"/>
        <v>102.8</v>
      </c>
      <c r="I156" s="47">
        <f t="shared" si="70"/>
        <v>0</v>
      </c>
      <c r="J156" s="47">
        <f t="shared" si="63"/>
        <v>0</v>
      </c>
      <c r="K156" s="47">
        <f t="shared" si="64"/>
        <v>0</v>
      </c>
      <c r="L156" s="47">
        <f t="shared" si="65"/>
        <v>102.8</v>
      </c>
      <c r="M156" s="47">
        <f t="shared" si="66"/>
        <v>0</v>
      </c>
      <c r="N156" s="47">
        <f t="shared" si="72"/>
        <v>0</v>
      </c>
      <c r="O156" s="47">
        <f t="shared" si="71"/>
        <v>0</v>
      </c>
      <c r="P156" s="47">
        <f t="shared" si="67"/>
        <v>0</v>
      </c>
      <c r="Q156" s="47">
        <f t="shared" si="68"/>
        <v>0</v>
      </c>
      <c r="R156" s="47">
        <f t="shared" si="69"/>
        <v>0</v>
      </c>
      <c r="S156" s="47"/>
      <c r="V156" s="48"/>
    </row>
    <row r="157" spans="1:22" ht="17.25" customHeight="1">
      <c r="A157" s="94"/>
      <c r="B157" s="88"/>
      <c r="C157" s="90"/>
      <c r="D157" s="46">
        <v>5</v>
      </c>
      <c r="E157" s="46">
        <v>7</v>
      </c>
      <c r="F157" s="46">
        <v>133.9</v>
      </c>
      <c r="G157" s="46" t="s">
        <v>2</v>
      </c>
      <c r="H157" s="47">
        <f t="shared" si="73"/>
        <v>133.9</v>
      </c>
      <c r="I157" s="47">
        <f t="shared" si="70"/>
        <v>0</v>
      </c>
      <c r="J157" s="47">
        <f t="shared" si="63"/>
        <v>0</v>
      </c>
      <c r="K157" s="47">
        <f t="shared" si="64"/>
        <v>0</v>
      </c>
      <c r="L157" s="47">
        <f t="shared" si="65"/>
        <v>133.9</v>
      </c>
      <c r="M157" s="47">
        <f t="shared" si="66"/>
        <v>0</v>
      </c>
      <c r="N157" s="47">
        <f t="shared" si="72"/>
        <v>0</v>
      </c>
      <c r="O157" s="47">
        <f t="shared" si="71"/>
        <v>0</v>
      </c>
      <c r="P157" s="47">
        <f t="shared" si="67"/>
        <v>0</v>
      </c>
      <c r="Q157" s="47">
        <f t="shared" si="68"/>
        <v>0</v>
      </c>
      <c r="R157" s="47">
        <f t="shared" si="69"/>
        <v>0</v>
      </c>
      <c r="S157" s="47"/>
      <c r="V157" s="48"/>
    </row>
    <row r="158" spans="1:22" ht="28.5" customHeight="1">
      <c r="A158" s="36">
        <v>59</v>
      </c>
      <c r="B158" s="51" t="s">
        <v>136</v>
      </c>
      <c r="C158" s="46" t="s">
        <v>142</v>
      </c>
      <c r="D158" s="46">
        <v>3</v>
      </c>
      <c r="E158" s="46">
        <v>2</v>
      </c>
      <c r="F158" s="46">
        <v>500.7</v>
      </c>
      <c r="G158" s="46" t="s">
        <v>130</v>
      </c>
      <c r="H158" s="47">
        <f t="shared" si="73"/>
        <v>380.7</v>
      </c>
      <c r="I158" s="47">
        <f>F158-O158</f>
        <v>380.7</v>
      </c>
      <c r="J158" s="47">
        <f t="shared" si="63"/>
        <v>0</v>
      </c>
      <c r="K158" s="47">
        <f t="shared" si="64"/>
        <v>0</v>
      </c>
      <c r="L158" s="47">
        <f t="shared" si="65"/>
        <v>0</v>
      </c>
      <c r="M158" s="47">
        <f t="shared" si="66"/>
        <v>0</v>
      </c>
      <c r="N158" s="47">
        <f t="shared" si="72"/>
        <v>120</v>
      </c>
      <c r="O158" s="47">
        <v>120</v>
      </c>
      <c r="P158" s="47">
        <f t="shared" si="67"/>
        <v>0</v>
      </c>
      <c r="Q158" s="47">
        <f t="shared" si="68"/>
        <v>0</v>
      </c>
      <c r="R158" s="47">
        <f t="shared" si="69"/>
        <v>0</v>
      </c>
      <c r="S158" s="47"/>
      <c r="V158" s="48"/>
    </row>
    <row r="159" spans="1:22" ht="17.25" customHeight="1">
      <c r="A159" s="93">
        <v>60</v>
      </c>
      <c r="B159" s="87" t="s">
        <v>137</v>
      </c>
      <c r="C159" s="89" t="s">
        <v>142</v>
      </c>
      <c r="D159" s="46">
        <v>2</v>
      </c>
      <c r="E159" s="46">
        <v>24</v>
      </c>
      <c r="F159" s="46">
        <v>255.7</v>
      </c>
      <c r="G159" s="46" t="s">
        <v>2</v>
      </c>
      <c r="H159" s="47">
        <f t="shared" si="73"/>
        <v>255.7</v>
      </c>
      <c r="I159" s="47">
        <f>IF($G159="CLN",$F159,0)</f>
        <v>0</v>
      </c>
      <c r="J159" s="47">
        <f t="shared" si="63"/>
        <v>0</v>
      </c>
      <c r="K159" s="47">
        <f t="shared" si="64"/>
        <v>0</v>
      </c>
      <c r="L159" s="47">
        <f t="shared" si="65"/>
        <v>255.7</v>
      </c>
      <c r="M159" s="47">
        <f t="shared" si="66"/>
        <v>0</v>
      </c>
      <c r="N159" s="47">
        <f t="shared" si="72"/>
        <v>0</v>
      </c>
      <c r="O159" s="47">
        <f>IF($G159="ODT",$F159,0)</f>
        <v>0</v>
      </c>
      <c r="P159" s="47">
        <f t="shared" si="67"/>
        <v>0</v>
      </c>
      <c r="Q159" s="47">
        <f t="shared" si="68"/>
        <v>0</v>
      </c>
      <c r="R159" s="47">
        <f t="shared" si="69"/>
        <v>0</v>
      </c>
      <c r="S159" s="47"/>
      <c r="V159" s="48"/>
    </row>
    <row r="160" spans="1:22" ht="17.25" customHeight="1">
      <c r="A160" s="95"/>
      <c r="B160" s="91"/>
      <c r="C160" s="92"/>
      <c r="D160" s="46">
        <v>2</v>
      </c>
      <c r="E160" s="46">
        <v>30</v>
      </c>
      <c r="F160" s="46"/>
      <c r="G160" s="46" t="s">
        <v>2</v>
      </c>
      <c r="H160" s="47">
        <f t="shared" si="73"/>
        <v>0</v>
      </c>
      <c r="I160" s="47">
        <f>IF($G160="CLN",$F160,0)</f>
        <v>0</v>
      </c>
      <c r="J160" s="47">
        <f t="shared" si="63"/>
        <v>0</v>
      </c>
      <c r="K160" s="47">
        <f t="shared" si="64"/>
        <v>0</v>
      </c>
      <c r="L160" s="47">
        <f t="shared" si="65"/>
        <v>0</v>
      </c>
      <c r="M160" s="47">
        <f t="shared" si="66"/>
        <v>0</v>
      </c>
      <c r="N160" s="47">
        <f t="shared" si="72"/>
        <v>0</v>
      </c>
      <c r="O160" s="47">
        <f>IF($G160="ODT",$F160,0)</f>
        <v>0</v>
      </c>
      <c r="P160" s="47">
        <f t="shared" si="67"/>
        <v>0</v>
      </c>
      <c r="Q160" s="47">
        <f t="shared" si="68"/>
        <v>0</v>
      </c>
      <c r="R160" s="47">
        <f t="shared" si="69"/>
        <v>0</v>
      </c>
      <c r="S160" s="47"/>
      <c r="V160" s="48"/>
    </row>
    <row r="161" spans="1:22" ht="17.25" customHeight="1">
      <c r="A161" s="95"/>
      <c r="B161" s="91"/>
      <c r="C161" s="92"/>
      <c r="D161" s="46">
        <v>2</v>
      </c>
      <c r="E161" s="46">
        <v>31</v>
      </c>
      <c r="F161" s="46">
        <v>865.8</v>
      </c>
      <c r="G161" s="46" t="s">
        <v>3</v>
      </c>
      <c r="H161" s="47">
        <f t="shared" si="73"/>
        <v>865.8</v>
      </c>
      <c r="I161" s="47">
        <f>F161-O161</f>
        <v>865.8</v>
      </c>
      <c r="J161" s="47">
        <f t="shared" si="63"/>
        <v>0</v>
      </c>
      <c r="K161" s="47">
        <f t="shared" si="64"/>
        <v>0</v>
      </c>
      <c r="L161" s="47">
        <f t="shared" si="65"/>
        <v>0</v>
      </c>
      <c r="M161" s="47">
        <f t="shared" si="66"/>
        <v>0</v>
      </c>
      <c r="N161" s="47">
        <f t="shared" si="72"/>
        <v>0</v>
      </c>
      <c r="O161" s="47"/>
      <c r="P161" s="47">
        <f t="shared" si="67"/>
        <v>0</v>
      </c>
      <c r="Q161" s="47">
        <f t="shared" si="68"/>
        <v>0</v>
      </c>
      <c r="R161" s="47">
        <f t="shared" si="69"/>
        <v>0</v>
      </c>
      <c r="S161" s="47"/>
      <c r="V161" s="48"/>
    </row>
    <row r="162" spans="1:22" ht="17.25" customHeight="1">
      <c r="A162" s="94"/>
      <c r="B162" s="88"/>
      <c r="C162" s="90"/>
      <c r="D162" s="46">
        <v>2</v>
      </c>
      <c r="E162" s="46">
        <v>41</v>
      </c>
      <c r="F162" s="46">
        <v>165</v>
      </c>
      <c r="G162" s="46" t="s">
        <v>2</v>
      </c>
      <c r="H162" s="47">
        <f t="shared" si="73"/>
        <v>165</v>
      </c>
      <c r="I162" s="47">
        <f t="shared" ref="I162:I180" si="74">IF($G162="CLN",$F162,0)</f>
        <v>0</v>
      </c>
      <c r="J162" s="47">
        <f t="shared" si="63"/>
        <v>0</v>
      </c>
      <c r="K162" s="47">
        <f t="shared" si="64"/>
        <v>0</v>
      </c>
      <c r="L162" s="47">
        <f t="shared" si="65"/>
        <v>165</v>
      </c>
      <c r="M162" s="47">
        <f t="shared" si="66"/>
        <v>0</v>
      </c>
      <c r="N162" s="47">
        <f t="shared" si="72"/>
        <v>0</v>
      </c>
      <c r="O162" s="47">
        <f t="shared" ref="O162:O180" si="75">IF($G162="ODT",$F162,0)</f>
        <v>0</v>
      </c>
      <c r="P162" s="47">
        <f t="shared" si="67"/>
        <v>0</v>
      </c>
      <c r="Q162" s="47">
        <f t="shared" si="68"/>
        <v>0</v>
      </c>
      <c r="R162" s="47">
        <f t="shared" si="69"/>
        <v>0</v>
      </c>
      <c r="S162" s="47"/>
      <c r="V162" s="48"/>
    </row>
    <row r="163" spans="1:22" ht="17.25" customHeight="1">
      <c r="A163" s="93">
        <v>61</v>
      </c>
      <c r="B163" s="87" t="s">
        <v>90</v>
      </c>
      <c r="C163" s="89" t="s">
        <v>142</v>
      </c>
      <c r="D163" s="46">
        <v>2</v>
      </c>
      <c r="E163" s="46">
        <v>40</v>
      </c>
      <c r="F163" s="46">
        <v>191.5</v>
      </c>
      <c r="G163" s="46" t="s">
        <v>2</v>
      </c>
      <c r="H163" s="47">
        <f t="shared" si="73"/>
        <v>191.5</v>
      </c>
      <c r="I163" s="47">
        <f t="shared" si="74"/>
        <v>0</v>
      </c>
      <c r="J163" s="47">
        <f t="shared" si="63"/>
        <v>0</v>
      </c>
      <c r="K163" s="47">
        <f t="shared" si="64"/>
        <v>0</v>
      </c>
      <c r="L163" s="47">
        <f t="shared" si="65"/>
        <v>191.5</v>
      </c>
      <c r="M163" s="47">
        <f t="shared" si="66"/>
        <v>0</v>
      </c>
      <c r="N163" s="47">
        <f t="shared" si="72"/>
        <v>0</v>
      </c>
      <c r="O163" s="47">
        <f t="shared" si="75"/>
        <v>0</v>
      </c>
      <c r="P163" s="47">
        <f t="shared" si="67"/>
        <v>0</v>
      </c>
      <c r="Q163" s="47">
        <f t="shared" si="68"/>
        <v>0</v>
      </c>
      <c r="R163" s="47">
        <f t="shared" si="69"/>
        <v>0</v>
      </c>
      <c r="S163" s="47"/>
      <c r="V163" s="48"/>
    </row>
    <row r="164" spans="1:22" ht="17.25" customHeight="1">
      <c r="A164" s="95"/>
      <c r="B164" s="91"/>
      <c r="C164" s="92"/>
      <c r="D164" s="46">
        <v>2</v>
      </c>
      <c r="E164" s="46">
        <v>59</v>
      </c>
      <c r="F164" s="46">
        <v>174</v>
      </c>
      <c r="G164" s="46" t="s">
        <v>2</v>
      </c>
      <c r="H164" s="47">
        <f t="shared" si="73"/>
        <v>174</v>
      </c>
      <c r="I164" s="47">
        <f t="shared" si="74"/>
        <v>0</v>
      </c>
      <c r="J164" s="47">
        <f t="shared" si="63"/>
        <v>0</v>
      </c>
      <c r="K164" s="47">
        <f t="shared" si="64"/>
        <v>0</v>
      </c>
      <c r="L164" s="47">
        <f t="shared" si="65"/>
        <v>174</v>
      </c>
      <c r="M164" s="47">
        <f t="shared" si="66"/>
        <v>0</v>
      </c>
      <c r="N164" s="47">
        <f t="shared" si="72"/>
        <v>0</v>
      </c>
      <c r="O164" s="47">
        <f t="shared" si="75"/>
        <v>0</v>
      </c>
      <c r="P164" s="47">
        <f t="shared" si="67"/>
        <v>0</v>
      </c>
      <c r="Q164" s="47">
        <f t="shared" si="68"/>
        <v>0</v>
      </c>
      <c r="R164" s="47">
        <f t="shared" si="69"/>
        <v>0</v>
      </c>
      <c r="S164" s="47"/>
      <c r="V164" s="48"/>
    </row>
    <row r="165" spans="1:22" ht="17.25" customHeight="1">
      <c r="A165" s="95"/>
      <c r="B165" s="91"/>
      <c r="C165" s="92"/>
      <c r="D165" s="46">
        <v>2</v>
      </c>
      <c r="E165" s="46">
        <v>60</v>
      </c>
      <c r="F165" s="46">
        <v>85.3</v>
      </c>
      <c r="G165" s="46" t="s">
        <v>2</v>
      </c>
      <c r="H165" s="47">
        <f t="shared" si="73"/>
        <v>85.3</v>
      </c>
      <c r="I165" s="47">
        <f t="shared" si="74"/>
        <v>0</v>
      </c>
      <c r="J165" s="47">
        <f t="shared" si="63"/>
        <v>0</v>
      </c>
      <c r="K165" s="47">
        <f t="shared" si="64"/>
        <v>0</v>
      </c>
      <c r="L165" s="47">
        <f t="shared" si="65"/>
        <v>85.3</v>
      </c>
      <c r="M165" s="47">
        <f t="shared" si="66"/>
        <v>0</v>
      </c>
      <c r="N165" s="47">
        <f t="shared" si="72"/>
        <v>0</v>
      </c>
      <c r="O165" s="47">
        <f t="shared" si="75"/>
        <v>0</v>
      </c>
      <c r="P165" s="47">
        <f t="shared" si="67"/>
        <v>0</v>
      </c>
      <c r="Q165" s="47">
        <f t="shared" si="68"/>
        <v>0</v>
      </c>
      <c r="R165" s="47">
        <f t="shared" si="69"/>
        <v>0</v>
      </c>
      <c r="S165" s="47"/>
      <c r="V165" s="48"/>
    </row>
    <row r="166" spans="1:22" ht="17.25" customHeight="1">
      <c r="A166" s="95"/>
      <c r="B166" s="91"/>
      <c r="C166" s="92"/>
      <c r="D166" s="46">
        <v>2</v>
      </c>
      <c r="E166" s="46">
        <v>73</v>
      </c>
      <c r="F166" s="46">
        <v>210.9</v>
      </c>
      <c r="G166" s="46" t="s">
        <v>2</v>
      </c>
      <c r="H166" s="47">
        <f t="shared" si="73"/>
        <v>210.9</v>
      </c>
      <c r="I166" s="47">
        <f t="shared" si="74"/>
        <v>0</v>
      </c>
      <c r="J166" s="47">
        <f t="shared" si="63"/>
        <v>0</v>
      </c>
      <c r="K166" s="47">
        <f t="shared" si="64"/>
        <v>0</v>
      </c>
      <c r="L166" s="47">
        <f>IF($G166="LUC",$F166,0)</f>
        <v>210.9</v>
      </c>
      <c r="M166" s="47">
        <f t="shared" si="66"/>
        <v>0</v>
      </c>
      <c r="N166" s="47">
        <f t="shared" si="72"/>
        <v>0</v>
      </c>
      <c r="O166" s="47">
        <f t="shared" si="75"/>
        <v>0</v>
      </c>
      <c r="P166" s="47">
        <f t="shared" si="67"/>
        <v>0</v>
      </c>
      <c r="Q166" s="47">
        <f t="shared" si="68"/>
        <v>0</v>
      </c>
      <c r="R166" s="47">
        <f t="shared" si="69"/>
        <v>0</v>
      </c>
      <c r="S166" s="47"/>
      <c r="V166" s="48"/>
    </row>
    <row r="167" spans="1:22" ht="17.25" customHeight="1">
      <c r="A167" s="95"/>
      <c r="B167" s="91"/>
      <c r="C167" s="92"/>
      <c r="D167" s="46">
        <v>2</v>
      </c>
      <c r="E167" s="46">
        <v>82</v>
      </c>
      <c r="F167" s="46">
        <v>74</v>
      </c>
      <c r="G167" s="46" t="s">
        <v>2</v>
      </c>
      <c r="H167" s="47">
        <f t="shared" si="73"/>
        <v>74</v>
      </c>
      <c r="I167" s="47">
        <f t="shared" si="74"/>
        <v>0</v>
      </c>
      <c r="J167" s="47">
        <f t="shared" si="63"/>
        <v>0</v>
      </c>
      <c r="K167" s="47">
        <f t="shared" si="64"/>
        <v>0</v>
      </c>
      <c r="L167" s="47">
        <f t="shared" si="65"/>
        <v>74</v>
      </c>
      <c r="M167" s="47">
        <f t="shared" si="66"/>
        <v>0</v>
      </c>
      <c r="N167" s="47">
        <f t="shared" si="72"/>
        <v>0</v>
      </c>
      <c r="O167" s="47">
        <f t="shared" si="75"/>
        <v>0</v>
      </c>
      <c r="P167" s="47">
        <f t="shared" si="67"/>
        <v>0</v>
      </c>
      <c r="Q167" s="47">
        <f t="shared" si="68"/>
        <v>0</v>
      </c>
      <c r="R167" s="47">
        <f t="shared" si="69"/>
        <v>0</v>
      </c>
      <c r="S167" s="47"/>
      <c r="V167" s="48"/>
    </row>
    <row r="168" spans="1:22" ht="17.25" customHeight="1">
      <c r="A168" s="95"/>
      <c r="B168" s="91"/>
      <c r="C168" s="92"/>
      <c r="D168" s="46">
        <v>2</v>
      </c>
      <c r="E168" s="46">
        <v>84</v>
      </c>
      <c r="F168" s="46">
        <v>124.3</v>
      </c>
      <c r="G168" s="46" t="s">
        <v>2</v>
      </c>
      <c r="H168" s="47">
        <f t="shared" si="73"/>
        <v>124.3</v>
      </c>
      <c r="I168" s="47">
        <f t="shared" si="74"/>
        <v>0</v>
      </c>
      <c r="J168" s="47">
        <f t="shared" si="63"/>
        <v>0</v>
      </c>
      <c r="K168" s="47">
        <f t="shared" si="64"/>
        <v>0</v>
      </c>
      <c r="L168" s="47">
        <f t="shared" si="65"/>
        <v>124.3</v>
      </c>
      <c r="M168" s="47">
        <f t="shared" si="66"/>
        <v>0</v>
      </c>
      <c r="N168" s="47">
        <f t="shared" si="72"/>
        <v>0</v>
      </c>
      <c r="O168" s="47">
        <f t="shared" si="75"/>
        <v>0</v>
      </c>
      <c r="P168" s="47">
        <f t="shared" si="67"/>
        <v>0</v>
      </c>
      <c r="Q168" s="47">
        <f t="shared" si="68"/>
        <v>0</v>
      </c>
      <c r="R168" s="47">
        <f t="shared" si="69"/>
        <v>0</v>
      </c>
      <c r="S168" s="47"/>
      <c r="V168" s="48"/>
    </row>
    <row r="169" spans="1:22" ht="17.25" customHeight="1">
      <c r="A169" s="95"/>
      <c r="B169" s="91"/>
      <c r="C169" s="92"/>
      <c r="D169" s="46">
        <v>2</v>
      </c>
      <c r="E169" s="46">
        <v>124</v>
      </c>
      <c r="F169" s="46">
        <v>115</v>
      </c>
      <c r="G169" s="46" t="s">
        <v>2</v>
      </c>
      <c r="H169" s="47">
        <f t="shared" si="73"/>
        <v>115</v>
      </c>
      <c r="I169" s="47">
        <f>IF($G169="CLN",$F169,0)</f>
        <v>0</v>
      </c>
      <c r="J169" s="47">
        <f>IF($G169="NTS",$F169,0)</f>
        <v>0</v>
      </c>
      <c r="K169" s="47">
        <f>IF($G169="LUK",$F169,0)</f>
        <v>0</v>
      </c>
      <c r="L169" s="47">
        <f>IF($G169="LUC",$F169,0)</f>
        <v>115</v>
      </c>
      <c r="M169" s="47">
        <f>IF($G169="HNK",$F169,0)</f>
        <v>0</v>
      </c>
      <c r="N169" s="47">
        <f t="shared" si="72"/>
        <v>0</v>
      </c>
      <c r="O169" s="47">
        <f>IF($G169="ODT",$F169,0)</f>
        <v>0</v>
      </c>
      <c r="P169" s="47"/>
      <c r="Q169" s="47"/>
      <c r="R169" s="47"/>
      <c r="S169" s="47"/>
      <c r="V169" s="48"/>
    </row>
    <row r="170" spans="1:22" ht="17.25" customHeight="1">
      <c r="A170" s="95"/>
      <c r="B170" s="91"/>
      <c r="C170" s="92"/>
      <c r="D170" s="46">
        <v>2</v>
      </c>
      <c r="E170" s="46">
        <v>92</v>
      </c>
      <c r="F170" s="46">
        <v>147.19999999999999</v>
      </c>
      <c r="G170" s="46" t="s">
        <v>2</v>
      </c>
      <c r="H170" s="47">
        <f t="shared" si="73"/>
        <v>147.19999999999999</v>
      </c>
      <c r="I170" s="47">
        <f t="shared" si="74"/>
        <v>0</v>
      </c>
      <c r="J170" s="47">
        <f t="shared" si="63"/>
        <v>0</v>
      </c>
      <c r="K170" s="47">
        <f t="shared" si="64"/>
        <v>0</v>
      </c>
      <c r="L170" s="47">
        <f t="shared" si="65"/>
        <v>147.19999999999999</v>
      </c>
      <c r="M170" s="47">
        <f t="shared" si="66"/>
        <v>0</v>
      </c>
      <c r="N170" s="47">
        <f t="shared" si="72"/>
        <v>0</v>
      </c>
      <c r="O170" s="47">
        <f t="shared" si="75"/>
        <v>0</v>
      </c>
      <c r="P170" s="47">
        <f t="shared" si="67"/>
        <v>0</v>
      </c>
      <c r="Q170" s="47">
        <f t="shared" si="68"/>
        <v>0</v>
      </c>
      <c r="R170" s="47">
        <f t="shared" si="69"/>
        <v>0</v>
      </c>
      <c r="S170" s="47"/>
      <c r="V170" s="48"/>
    </row>
    <row r="171" spans="1:22" ht="17.25" customHeight="1">
      <c r="A171" s="95"/>
      <c r="B171" s="91"/>
      <c r="C171" s="92"/>
      <c r="D171" s="46">
        <v>2</v>
      </c>
      <c r="E171" s="46">
        <v>93</v>
      </c>
      <c r="F171" s="46">
        <v>91.1</v>
      </c>
      <c r="G171" s="46" t="s">
        <v>2</v>
      </c>
      <c r="H171" s="47">
        <f t="shared" si="73"/>
        <v>91.1</v>
      </c>
      <c r="I171" s="47">
        <f t="shared" si="74"/>
        <v>0</v>
      </c>
      <c r="J171" s="47">
        <f t="shared" si="63"/>
        <v>0</v>
      </c>
      <c r="K171" s="47">
        <f t="shared" si="64"/>
        <v>0</v>
      </c>
      <c r="L171" s="47">
        <f t="shared" si="65"/>
        <v>91.1</v>
      </c>
      <c r="M171" s="47">
        <f t="shared" si="66"/>
        <v>0</v>
      </c>
      <c r="N171" s="47">
        <f t="shared" si="72"/>
        <v>0</v>
      </c>
      <c r="O171" s="47">
        <f t="shared" si="75"/>
        <v>0</v>
      </c>
      <c r="P171" s="47">
        <f t="shared" si="67"/>
        <v>0</v>
      </c>
      <c r="Q171" s="47">
        <f t="shared" si="68"/>
        <v>0</v>
      </c>
      <c r="R171" s="47">
        <f t="shared" si="69"/>
        <v>0</v>
      </c>
      <c r="S171" s="47"/>
      <c r="V171" s="48"/>
    </row>
    <row r="172" spans="1:22" ht="17.25" customHeight="1">
      <c r="A172" s="95"/>
      <c r="B172" s="91"/>
      <c r="C172" s="92"/>
      <c r="D172" s="46">
        <v>2</v>
      </c>
      <c r="E172" s="46">
        <v>96</v>
      </c>
      <c r="F172" s="46">
        <v>91.1</v>
      </c>
      <c r="G172" s="46" t="s">
        <v>2</v>
      </c>
      <c r="H172" s="47">
        <f t="shared" si="73"/>
        <v>91.1</v>
      </c>
      <c r="I172" s="47">
        <f t="shared" si="74"/>
        <v>0</v>
      </c>
      <c r="J172" s="47">
        <f t="shared" si="63"/>
        <v>0</v>
      </c>
      <c r="K172" s="47">
        <f t="shared" si="64"/>
        <v>0</v>
      </c>
      <c r="L172" s="47">
        <f t="shared" si="65"/>
        <v>91.1</v>
      </c>
      <c r="M172" s="47">
        <f t="shared" si="66"/>
        <v>0</v>
      </c>
      <c r="N172" s="47">
        <f t="shared" si="72"/>
        <v>0</v>
      </c>
      <c r="O172" s="47">
        <f t="shared" si="75"/>
        <v>0</v>
      </c>
      <c r="P172" s="47">
        <f t="shared" si="67"/>
        <v>0</v>
      </c>
      <c r="Q172" s="47">
        <f t="shared" si="68"/>
        <v>0</v>
      </c>
      <c r="R172" s="47">
        <f t="shared" si="69"/>
        <v>0</v>
      </c>
      <c r="S172" s="47"/>
      <c r="V172" s="48"/>
    </row>
    <row r="173" spans="1:22" ht="17.25" customHeight="1">
      <c r="A173" s="95"/>
      <c r="B173" s="91"/>
      <c r="C173" s="92"/>
      <c r="D173" s="46">
        <v>2</v>
      </c>
      <c r="E173" s="46">
        <v>98</v>
      </c>
      <c r="F173" s="46">
        <v>177.5</v>
      </c>
      <c r="G173" s="46" t="s">
        <v>2</v>
      </c>
      <c r="H173" s="47">
        <f t="shared" si="73"/>
        <v>177.5</v>
      </c>
      <c r="I173" s="47">
        <f t="shared" si="74"/>
        <v>0</v>
      </c>
      <c r="J173" s="47">
        <f t="shared" si="63"/>
        <v>0</v>
      </c>
      <c r="K173" s="47">
        <f t="shared" si="64"/>
        <v>0</v>
      </c>
      <c r="L173" s="47">
        <f t="shared" si="65"/>
        <v>177.5</v>
      </c>
      <c r="M173" s="47">
        <f t="shared" si="66"/>
        <v>0</v>
      </c>
      <c r="N173" s="47">
        <f t="shared" ref="N173:N194" si="76">SUM(O173:P173)</f>
        <v>0</v>
      </c>
      <c r="O173" s="47">
        <f t="shared" si="75"/>
        <v>0</v>
      </c>
      <c r="P173" s="47">
        <f t="shared" si="67"/>
        <v>0</v>
      </c>
      <c r="Q173" s="47">
        <f t="shared" si="68"/>
        <v>0</v>
      </c>
      <c r="R173" s="47">
        <f t="shared" si="69"/>
        <v>0</v>
      </c>
      <c r="S173" s="47"/>
      <c r="V173" s="48"/>
    </row>
    <row r="174" spans="1:22" ht="17.25" customHeight="1">
      <c r="A174" s="94"/>
      <c r="B174" s="88"/>
      <c r="C174" s="90"/>
      <c r="D174" s="46">
        <v>2</v>
      </c>
      <c r="E174" s="46">
        <v>110</v>
      </c>
      <c r="F174" s="46">
        <v>107.4</v>
      </c>
      <c r="G174" s="46" t="s">
        <v>2</v>
      </c>
      <c r="H174" s="47">
        <f t="shared" si="73"/>
        <v>107.4</v>
      </c>
      <c r="I174" s="47">
        <f t="shared" si="74"/>
        <v>0</v>
      </c>
      <c r="J174" s="47">
        <f t="shared" si="63"/>
        <v>0</v>
      </c>
      <c r="K174" s="47">
        <f t="shared" si="64"/>
        <v>0</v>
      </c>
      <c r="L174" s="47">
        <f t="shared" si="65"/>
        <v>107.4</v>
      </c>
      <c r="M174" s="47">
        <f t="shared" si="66"/>
        <v>0</v>
      </c>
      <c r="N174" s="47">
        <f t="shared" si="76"/>
        <v>0</v>
      </c>
      <c r="O174" s="47">
        <f t="shared" si="75"/>
        <v>0</v>
      </c>
      <c r="P174" s="47">
        <f t="shared" si="67"/>
        <v>0</v>
      </c>
      <c r="Q174" s="47">
        <f t="shared" si="68"/>
        <v>0</v>
      </c>
      <c r="R174" s="47">
        <f t="shared" si="69"/>
        <v>0</v>
      </c>
      <c r="S174" s="47"/>
      <c r="V174" s="48"/>
    </row>
    <row r="175" spans="1:22" ht="17.25" customHeight="1">
      <c r="A175" s="93">
        <v>62</v>
      </c>
      <c r="B175" s="87" t="s">
        <v>107</v>
      </c>
      <c r="C175" s="89" t="s">
        <v>142</v>
      </c>
      <c r="D175" s="46">
        <v>2</v>
      </c>
      <c r="E175" s="46">
        <v>85</v>
      </c>
      <c r="F175" s="46">
        <v>173.8</v>
      </c>
      <c r="G175" s="46" t="s">
        <v>2</v>
      </c>
      <c r="H175" s="47">
        <f t="shared" si="73"/>
        <v>173.8</v>
      </c>
      <c r="I175" s="47">
        <f>IF($G175="CLN",$F175,0)</f>
        <v>0</v>
      </c>
      <c r="J175" s="47">
        <f>IF($G175="NTS",$F175,0)</f>
        <v>0</v>
      </c>
      <c r="K175" s="47">
        <f>IF($G175="LUK",$F175,0)</f>
        <v>0</v>
      </c>
      <c r="L175" s="47">
        <f>IF($G175="LUC",$F175,0)</f>
        <v>173.8</v>
      </c>
      <c r="M175" s="47">
        <f>IF($G175="HNK",$F175,0)</f>
        <v>0</v>
      </c>
      <c r="N175" s="47">
        <f t="shared" si="76"/>
        <v>0</v>
      </c>
      <c r="O175" s="47">
        <f>IF($G175="ODT",$F175,0)</f>
        <v>0</v>
      </c>
      <c r="P175" s="47">
        <f>IF($G175="DGT",$F175,0)</f>
        <v>0</v>
      </c>
      <c r="Q175" s="47">
        <f>SUM(R175)</f>
        <v>0</v>
      </c>
      <c r="R175" s="47">
        <f>IF($G175="BCS",$F175,0)</f>
        <v>0</v>
      </c>
      <c r="S175" s="47"/>
      <c r="V175" s="48"/>
    </row>
    <row r="176" spans="1:22" ht="17.25" customHeight="1">
      <c r="A176" s="94"/>
      <c r="B176" s="88"/>
      <c r="C176" s="90"/>
      <c r="D176" s="46">
        <v>5</v>
      </c>
      <c r="E176" s="46">
        <v>43</v>
      </c>
      <c r="F176" s="46">
        <v>85.4</v>
      </c>
      <c r="G176" s="46" t="s">
        <v>2</v>
      </c>
      <c r="H176" s="47">
        <f t="shared" si="73"/>
        <v>85.4</v>
      </c>
      <c r="I176" s="47">
        <f>IF($G176="CLN",$F176,0)</f>
        <v>0</v>
      </c>
      <c r="J176" s="47">
        <f>IF($G176="NTS",$F176,0)</f>
        <v>0</v>
      </c>
      <c r="K176" s="47">
        <f>IF($G176="LUK",$F176,0)</f>
        <v>0</v>
      </c>
      <c r="L176" s="47">
        <f>IF($G176="LUC",$F176,0)</f>
        <v>85.4</v>
      </c>
      <c r="M176" s="47">
        <f>IF($G176="HNK",$F176,0)</f>
        <v>0</v>
      </c>
      <c r="N176" s="47">
        <f t="shared" si="76"/>
        <v>0</v>
      </c>
      <c r="O176" s="47">
        <f>IF($G176="ODT",$F176,0)</f>
        <v>0</v>
      </c>
      <c r="P176" s="47">
        <f>IF($G176="DGT",$F176,0)</f>
        <v>0</v>
      </c>
      <c r="Q176" s="47">
        <f>SUM(R176)</f>
        <v>0</v>
      </c>
      <c r="R176" s="47">
        <f>IF($G176="BCS",$F176,0)</f>
        <v>0</v>
      </c>
      <c r="S176" s="47"/>
      <c r="V176" s="48"/>
    </row>
    <row r="177" spans="1:22" ht="17.25" customHeight="1">
      <c r="A177" s="93">
        <v>63</v>
      </c>
      <c r="B177" s="87" t="s">
        <v>91</v>
      </c>
      <c r="C177" s="89" t="s">
        <v>142</v>
      </c>
      <c r="D177" s="46">
        <v>2</v>
      </c>
      <c r="E177" s="46">
        <v>89</v>
      </c>
      <c r="F177" s="46">
        <v>98.8</v>
      </c>
      <c r="G177" s="46" t="s">
        <v>2</v>
      </c>
      <c r="H177" s="47">
        <f t="shared" si="73"/>
        <v>98.8</v>
      </c>
      <c r="I177" s="47">
        <f t="shared" si="74"/>
        <v>0</v>
      </c>
      <c r="J177" s="47">
        <f t="shared" ref="J177:J209" si="77">IF($G177="NTS",$F177,0)</f>
        <v>0</v>
      </c>
      <c r="K177" s="47">
        <f t="shared" ref="K177:K209" si="78">IF($G177="LUK",$F177,0)</f>
        <v>0</v>
      </c>
      <c r="L177" s="47">
        <f t="shared" ref="L177:L209" si="79">IF($G177="LUC",$F177,0)</f>
        <v>98.8</v>
      </c>
      <c r="M177" s="47">
        <f t="shared" ref="M177:M209" si="80">IF($G177="HNK",$F177,0)</f>
        <v>0</v>
      </c>
      <c r="N177" s="47">
        <f t="shared" si="76"/>
        <v>0</v>
      </c>
      <c r="O177" s="47">
        <f t="shared" si="75"/>
        <v>0</v>
      </c>
      <c r="P177" s="47">
        <f t="shared" ref="P177:P209" si="81">IF($G177="DGT",$F177,0)</f>
        <v>0</v>
      </c>
      <c r="Q177" s="47">
        <f t="shared" ref="Q177:Q208" si="82">SUM(R177)</f>
        <v>0</v>
      </c>
      <c r="R177" s="47">
        <f t="shared" ref="R177:R209" si="83">IF($G177="BCS",$F177,0)</f>
        <v>0</v>
      </c>
      <c r="S177" s="47"/>
      <c r="V177" s="48"/>
    </row>
    <row r="178" spans="1:22" ht="17.25" customHeight="1">
      <c r="A178" s="95"/>
      <c r="B178" s="91"/>
      <c r="C178" s="92"/>
      <c r="D178" s="46">
        <v>2</v>
      </c>
      <c r="E178" s="46">
        <v>99</v>
      </c>
      <c r="F178" s="46">
        <v>83.9</v>
      </c>
      <c r="G178" s="46" t="s">
        <v>2</v>
      </c>
      <c r="H178" s="47">
        <f t="shared" si="73"/>
        <v>83.9</v>
      </c>
      <c r="I178" s="47">
        <f t="shared" si="74"/>
        <v>0</v>
      </c>
      <c r="J178" s="47">
        <f t="shared" si="77"/>
        <v>0</v>
      </c>
      <c r="K178" s="47">
        <f t="shared" si="78"/>
        <v>0</v>
      </c>
      <c r="L178" s="47">
        <f t="shared" si="79"/>
        <v>83.9</v>
      </c>
      <c r="M178" s="47">
        <f t="shared" si="80"/>
        <v>0</v>
      </c>
      <c r="N178" s="47">
        <f t="shared" si="76"/>
        <v>0</v>
      </c>
      <c r="O178" s="47">
        <f t="shared" si="75"/>
        <v>0</v>
      </c>
      <c r="P178" s="47">
        <f t="shared" si="81"/>
        <v>0</v>
      </c>
      <c r="Q178" s="47">
        <f t="shared" si="82"/>
        <v>0</v>
      </c>
      <c r="R178" s="47">
        <f t="shared" si="83"/>
        <v>0</v>
      </c>
      <c r="S178" s="47"/>
      <c r="V178" s="48"/>
    </row>
    <row r="179" spans="1:22" ht="17.25" customHeight="1">
      <c r="A179" s="95"/>
      <c r="B179" s="91"/>
      <c r="C179" s="92"/>
      <c r="D179" s="46">
        <v>2</v>
      </c>
      <c r="E179" s="46">
        <v>102</v>
      </c>
      <c r="F179" s="46">
        <v>103.3</v>
      </c>
      <c r="G179" s="46" t="s">
        <v>2</v>
      </c>
      <c r="H179" s="47">
        <f t="shared" si="73"/>
        <v>103.3</v>
      </c>
      <c r="I179" s="47">
        <f t="shared" si="74"/>
        <v>0</v>
      </c>
      <c r="J179" s="47">
        <f t="shared" si="77"/>
        <v>0</v>
      </c>
      <c r="K179" s="47">
        <f t="shared" si="78"/>
        <v>0</v>
      </c>
      <c r="L179" s="47">
        <f t="shared" si="79"/>
        <v>103.3</v>
      </c>
      <c r="M179" s="47">
        <f t="shared" si="80"/>
        <v>0</v>
      </c>
      <c r="N179" s="47">
        <f t="shared" si="76"/>
        <v>0</v>
      </c>
      <c r="O179" s="47">
        <f t="shared" si="75"/>
        <v>0</v>
      </c>
      <c r="P179" s="47">
        <f t="shared" si="81"/>
        <v>0</v>
      </c>
      <c r="Q179" s="47">
        <f t="shared" si="82"/>
        <v>0</v>
      </c>
      <c r="R179" s="47">
        <f t="shared" si="83"/>
        <v>0</v>
      </c>
      <c r="S179" s="47"/>
      <c r="V179" s="48"/>
    </row>
    <row r="180" spans="1:22" ht="17.25" customHeight="1">
      <c r="A180" s="94"/>
      <c r="B180" s="88"/>
      <c r="C180" s="90"/>
      <c r="D180" s="46">
        <v>2</v>
      </c>
      <c r="E180" s="46">
        <v>120</v>
      </c>
      <c r="F180" s="46">
        <v>31</v>
      </c>
      <c r="G180" s="46" t="s">
        <v>2</v>
      </c>
      <c r="H180" s="47">
        <f t="shared" si="73"/>
        <v>31</v>
      </c>
      <c r="I180" s="47">
        <f t="shared" si="74"/>
        <v>0</v>
      </c>
      <c r="J180" s="47">
        <f t="shared" si="77"/>
        <v>0</v>
      </c>
      <c r="K180" s="47">
        <f t="shared" si="78"/>
        <v>0</v>
      </c>
      <c r="L180" s="47">
        <f t="shared" si="79"/>
        <v>31</v>
      </c>
      <c r="M180" s="47">
        <f t="shared" si="80"/>
        <v>0</v>
      </c>
      <c r="N180" s="47">
        <f t="shared" si="76"/>
        <v>0</v>
      </c>
      <c r="O180" s="47">
        <f t="shared" si="75"/>
        <v>0</v>
      </c>
      <c r="P180" s="47">
        <f t="shared" si="81"/>
        <v>0</v>
      </c>
      <c r="Q180" s="47">
        <f t="shared" si="82"/>
        <v>0</v>
      </c>
      <c r="R180" s="47">
        <f t="shared" si="83"/>
        <v>0</v>
      </c>
      <c r="S180" s="47"/>
      <c r="V180" s="48"/>
    </row>
    <row r="181" spans="1:22" ht="17.25" customHeight="1">
      <c r="A181" s="93">
        <v>64</v>
      </c>
      <c r="B181" s="87" t="s">
        <v>92</v>
      </c>
      <c r="C181" s="89" t="s">
        <v>142</v>
      </c>
      <c r="D181" s="46">
        <v>2</v>
      </c>
      <c r="E181" s="46">
        <v>5</v>
      </c>
      <c r="F181" s="46">
        <v>748.4</v>
      </c>
      <c r="G181" s="46" t="s">
        <v>130</v>
      </c>
      <c r="H181" s="47">
        <f t="shared" si="73"/>
        <v>628.4</v>
      </c>
      <c r="I181" s="47">
        <f>F181-O181</f>
        <v>628.4</v>
      </c>
      <c r="J181" s="47">
        <f t="shared" si="77"/>
        <v>0</v>
      </c>
      <c r="K181" s="47">
        <f t="shared" si="78"/>
        <v>0</v>
      </c>
      <c r="L181" s="47">
        <f t="shared" si="79"/>
        <v>0</v>
      </c>
      <c r="M181" s="47">
        <f t="shared" si="80"/>
        <v>0</v>
      </c>
      <c r="N181" s="47">
        <f t="shared" si="76"/>
        <v>120</v>
      </c>
      <c r="O181" s="47">
        <v>120</v>
      </c>
      <c r="P181" s="47">
        <f t="shared" si="81"/>
        <v>0</v>
      </c>
      <c r="Q181" s="47">
        <f t="shared" si="82"/>
        <v>0</v>
      </c>
      <c r="R181" s="47">
        <f t="shared" si="83"/>
        <v>0</v>
      </c>
      <c r="S181" s="47"/>
      <c r="V181" s="48"/>
    </row>
    <row r="182" spans="1:22" ht="17.25" customHeight="1">
      <c r="A182" s="95"/>
      <c r="B182" s="91"/>
      <c r="C182" s="92"/>
      <c r="D182" s="46">
        <v>2</v>
      </c>
      <c r="E182" s="46">
        <v>12</v>
      </c>
      <c r="F182" s="46">
        <v>6849.5</v>
      </c>
      <c r="G182" s="46" t="s">
        <v>3</v>
      </c>
      <c r="H182" s="47">
        <f t="shared" si="73"/>
        <v>6849.5</v>
      </c>
      <c r="I182" s="47">
        <f t="shared" ref="I182:I193" si="84">IF($G182="CLN",$F182,0)</f>
        <v>6849.5</v>
      </c>
      <c r="J182" s="47">
        <f t="shared" si="77"/>
        <v>0</v>
      </c>
      <c r="K182" s="47">
        <f t="shared" si="78"/>
        <v>0</v>
      </c>
      <c r="L182" s="47">
        <f t="shared" si="79"/>
        <v>0</v>
      </c>
      <c r="M182" s="47">
        <f t="shared" si="80"/>
        <v>0</v>
      </c>
      <c r="N182" s="47">
        <f t="shared" si="76"/>
        <v>0</v>
      </c>
      <c r="O182" s="47">
        <f t="shared" ref="O182:O193" si="85">IF($G182="ODT",$F182,0)</f>
        <v>0</v>
      </c>
      <c r="P182" s="47">
        <f t="shared" si="81"/>
        <v>0</v>
      </c>
      <c r="Q182" s="47">
        <f t="shared" si="82"/>
        <v>0</v>
      </c>
      <c r="R182" s="47">
        <f t="shared" si="83"/>
        <v>0</v>
      </c>
      <c r="S182" s="47"/>
      <c r="V182" s="48"/>
    </row>
    <row r="183" spans="1:22" ht="17.25" customHeight="1">
      <c r="A183" s="94"/>
      <c r="B183" s="88"/>
      <c r="C183" s="90"/>
      <c r="D183" s="46">
        <v>2</v>
      </c>
      <c r="E183" s="46">
        <v>72</v>
      </c>
      <c r="F183" s="46">
        <v>544.6</v>
      </c>
      <c r="G183" s="46" t="s">
        <v>3</v>
      </c>
      <c r="H183" s="47">
        <f t="shared" si="73"/>
        <v>544.6</v>
      </c>
      <c r="I183" s="47">
        <f t="shared" si="84"/>
        <v>544.6</v>
      </c>
      <c r="J183" s="47">
        <f t="shared" si="77"/>
        <v>0</v>
      </c>
      <c r="K183" s="47">
        <f t="shared" si="78"/>
        <v>0</v>
      </c>
      <c r="L183" s="47">
        <f t="shared" si="79"/>
        <v>0</v>
      </c>
      <c r="M183" s="47">
        <f t="shared" si="80"/>
        <v>0</v>
      </c>
      <c r="N183" s="47">
        <f t="shared" si="76"/>
        <v>0</v>
      </c>
      <c r="O183" s="47">
        <f t="shared" si="85"/>
        <v>0</v>
      </c>
      <c r="P183" s="47">
        <f t="shared" si="81"/>
        <v>0</v>
      </c>
      <c r="Q183" s="47">
        <f t="shared" si="82"/>
        <v>0</v>
      </c>
      <c r="R183" s="47">
        <f t="shared" si="83"/>
        <v>0</v>
      </c>
      <c r="S183" s="47"/>
      <c r="V183" s="48"/>
    </row>
    <row r="184" spans="1:22" ht="17.25" customHeight="1">
      <c r="A184" s="93">
        <v>65</v>
      </c>
      <c r="B184" s="87" t="s">
        <v>138</v>
      </c>
      <c r="C184" s="89" t="s">
        <v>142</v>
      </c>
      <c r="D184" s="46">
        <v>2</v>
      </c>
      <c r="E184" s="46">
        <v>80</v>
      </c>
      <c r="F184" s="46">
        <v>106.3</v>
      </c>
      <c r="G184" s="46" t="s">
        <v>2</v>
      </c>
      <c r="H184" s="47">
        <f t="shared" si="73"/>
        <v>106.3</v>
      </c>
      <c r="I184" s="47">
        <f t="shared" si="84"/>
        <v>0</v>
      </c>
      <c r="J184" s="47">
        <f t="shared" si="77"/>
        <v>0</v>
      </c>
      <c r="K184" s="47">
        <f t="shared" si="78"/>
        <v>0</v>
      </c>
      <c r="L184" s="47">
        <f t="shared" si="79"/>
        <v>106.3</v>
      </c>
      <c r="M184" s="47">
        <f t="shared" si="80"/>
        <v>0</v>
      </c>
      <c r="N184" s="47">
        <f t="shared" si="76"/>
        <v>0</v>
      </c>
      <c r="O184" s="47">
        <f t="shared" si="85"/>
        <v>0</v>
      </c>
      <c r="P184" s="47">
        <f t="shared" si="81"/>
        <v>0</v>
      </c>
      <c r="Q184" s="47">
        <f t="shared" si="82"/>
        <v>0</v>
      </c>
      <c r="R184" s="47">
        <f t="shared" si="83"/>
        <v>0</v>
      </c>
      <c r="S184" s="47"/>
      <c r="V184" s="48"/>
    </row>
    <row r="185" spans="1:22" ht="17.25" customHeight="1">
      <c r="A185" s="95"/>
      <c r="B185" s="91"/>
      <c r="C185" s="92"/>
      <c r="D185" s="46">
        <v>2</v>
      </c>
      <c r="E185" s="46">
        <v>77</v>
      </c>
      <c r="F185" s="46">
        <v>44.7</v>
      </c>
      <c r="G185" s="46" t="s">
        <v>2</v>
      </c>
      <c r="H185" s="47">
        <f t="shared" si="73"/>
        <v>44.7</v>
      </c>
      <c r="I185" s="47">
        <f>IF($G185="CLN",$F185,0)</f>
        <v>0</v>
      </c>
      <c r="J185" s="47">
        <f>IF($G185="NTS",$F185,0)</f>
        <v>0</v>
      </c>
      <c r="K185" s="47">
        <f>IF($G185="LUK",$F185,0)</f>
        <v>0</v>
      </c>
      <c r="L185" s="47">
        <f>IF($G185="LUC",$F185,0)</f>
        <v>44.7</v>
      </c>
      <c r="M185" s="47">
        <f>IF($G185="HNK",$F185,0)</f>
        <v>0</v>
      </c>
      <c r="N185" s="47">
        <f t="shared" si="76"/>
        <v>0</v>
      </c>
      <c r="O185" s="47">
        <f>IF($G185="ODT",$F185,0)</f>
        <v>0</v>
      </c>
      <c r="P185" s="47">
        <f>IF($G185="DGT",$F185,0)</f>
        <v>0</v>
      </c>
      <c r="Q185" s="47">
        <f>SUM(R185)</f>
        <v>0</v>
      </c>
      <c r="R185" s="47">
        <f>IF($G185="BCS",$F185,0)</f>
        <v>0</v>
      </c>
      <c r="S185" s="47"/>
      <c r="V185" s="48"/>
    </row>
    <row r="186" spans="1:22" ht="17.25" customHeight="1">
      <c r="A186" s="95"/>
      <c r="B186" s="91"/>
      <c r="C186" s="92"/>
      <c r="D186" s="46">
        <v>2</v>
      </c>
      <c r="E186" s="46">
        <v>90</v>
      </c>
      <c r="F186" s="46">
        <v>143</v>
      </c>
      <c r="G186" s="46" t="s">
        <v>2</v>
      </c>
      <c r="H186" s="47">
        <f t="shared" si="73"/>
        <v>143</v>
      </c>
      <c r="I186" s="47">
        <f t="shared" si="84"/>
        <v>0</v>
      </c>
      <c r="J186" s="47">
        <f t="shared" si="77"/>
        <v>0</v>
      </c>
      <c r="K186" s="47">
        <f t="shared" si="78"/>
        <v>0</v>
      </c>
      <c r="L186" s="47">
        <f t="shared" si="79"/>
        <v>143</v>
      </c>
      <c r="M186" s="47">
        <f t="shared" si="80"/>
        <v>0</v>
      </c>
      <c r="N186" s="47">
        <f t="shared" si="76"/>
        <v>0</v>
      </c>
      <c r="O186" s="47">
        <f t="shared" si="85"/>
        <v>0</v>
      </c>
      <c r="P186" s="47">
        <f t="shared" si="81"/>
        <v>0</v>
      </c>
      <c r="Q186" s="47">
        <f t="shared" si="82"/>
        <v>0</v>
      </c>
      <c r="R186" s="47">
        <f t="shared" si="83"/>
        <v>0</v>
      </c>
      <c r="S186" s="47"/>
      <c r="V186" s="48"/>
    </row>
    <row r="187" spans="1:22" ht="17.25" customHeight="1">
      <c r="A187" s="95"/>
      <c r="B187" s="91"/>
      <c r="C187" s="92"/>
      <c r="D187" s="46">
        <v>2</v>
      </c>
      <c r="E187" s="46">
        <v>106</v>
      </c>
      <c r="F187" s="46">
        <v>132.69999999999999</v>
      </c>
      <c r="G187" s="46" t="s">
        <v>2</v>
      </c>
      <c r="H187" s="47">
        <f t="shared" si="73"/>
        <v>132.69999999999999</v>
      </c>
      <c r="I187" s="47">
        <f t="shared" si="84"/>
        <v>0</v>
      </c>
      <c r="J187" s="47">
        <f t="shared" si="77"/>
        <v>0</v>
      </c>
      <c r="K187" s="47">
        <f t="shared" si="78"/>
        <v>0</v>
      </c>
      <c r="L187" s="47">
        <f t="shared" si="79"/>
        <v>132.69999999999999</v>
      </c>
      <c r="M187" s="47">
        <f t="shared" si="80"/>
        <v>0</v>
      </c>
      <c r="N187" s="47">
        <f t="shared" si="76"/>
        <v>0</v>
      </c>
      <c r="O187" s="47">
        <f t="shared" si="85"/>
        <v>0</v>
      </c>
      <c r="P187" s="47">
        <f t="shared" si="81"/>
        <v>0</v>
      </c>
      <c r="Q187" s="47">
        <f t="shared" si="82"/>
        <v>0</v>
      </c>
      <c r="R187" s="47">
        <f t="shared" si="83"/>
        <v>0</v>
      </c>
      <c r="S187" s="47"/>
      <c r="V187" s="48"/>
    </row>
    <row r="188" spans="1:22" ht="17.25" customHeight="1">
      <c r="A188" s="95"/>
      <c r="B188" s="91"/>
      <c r="C188" s="92"/>
      <c r="D188" s="46">
        <v>2</v>
      </c>
      <c r="E188" s="46">
        <v>111</v>
      </c>
      <c r="F188" s="46">
        <v>115.5</v>
      </c>
      <c r="G188" s="46" t="s">
        <v>2</v>
      </c>
      <c r="H188" s="47">
        <f t="shared" si="73"/>
        <v>115.5</v>
      </c>
      <c r="I188" s="47">
        <f t="shared" si="84"/>
        <v>0</v>
      </c>
      <c r="J188" s="47">
        <f t="shared" si="77"/>
        <v>0</v>
      </c>
      <c r="K188" s="47">
        <f t="shared" si="78"/>
        <v>0</v>
      </c>
      <c r="L188" s="47">
        <f t="shared" si="79"/>
        <v>115.5</v>
      </c>
      <c r="M188" s="47">
        <f t="shared" si="80"/>
        <v>0</v>
      </c>
      <c r="N188" s="47">
        <f t="shared" si="76"/>
        <v>0</v>
      </c>
      <c r="O188" s="47">
        <f t="shared" si="85"/>
        <v>0</v>
      </c>
      <c r="P188" s="47">
        <f t="shared" si="81"/>
        <v>0</v>
      </c>
      <c r="Q188" s="47">
        <f t="shared" si="82"/>
        <v>0</v>
      </c>
      <c r="R188" s="47">
        <f t="shared" si="83"/>
        <v>0</v>
      </c>
      <c r="S188" s="47"/>
      <c r="V188" s="48"/>
    </row>
    <row r="189" spans="1:22" ht="17.25" customHeight="1">
      <c r="A189" s="95"/>
      <c r="B189" s="91"/>
      <c r="C189" s="92"/>
      <c r="D189" s="46">
        <v>2</v>
      </c>
      <c r="E189" s="46">
        <v>113</v>
      </c>
      <c r="F189" s="46">
        <v>108.1</v>
      </c>
      <c r="G189" s="46" t="s">
        <v>2</v>
      </c>
      <c r="H189" s="47">
        <f t="shared" si="73"/>
        <v>108.1</v>
      </c>
      <c r="I189" s="47">
        <f t="shared" si="84"/>
        <v>0</v>
      </c>
      <c r="J189" s="47">
        <f t="shared" si="77"/>
        <v>0</v>
      </c>
      <c r="K189" s="47">
        <f t="shared" si="78"/>
        <v>0</v>
      </c>
      <c r="L189" s="47">
        <f t="shared" si="79"/>
        <v>108.1</v>
      </c>
      <c r="M189" s="47">
        <f t="shared" si="80"/>
        <v>0</v>
      </c>
      <c r="N189" s="47">
        <f t="shared" si="76"/>
        <v>0</v>
      </c>
      <c r="O189" s="47">
        <f t="shared" si="85"/>
        <v>0</v>
      </c>
      <c r="P189" s="47">
        <f t="shared" si="81"/>
        <v>0</v>
      </c>
      <c r="Q189" s="47">
        <f t="shared" si="82"/>
        <v>0</v>
      </c>
      <c r="R189" s="47">
        <f t="shared" si="83"/>
        <v>0</v>
      </c>
      <c r="S189" s="47"/>
      <c r="V189" s="48"/>
    </row>
    <row r="190" spans="1:22" ht="17.25" customHeight="1">
      <c r="A190" s="95"/>
      <c r="B190" s="91"/>
      <c r="C190" s="92"/>
      <c r="D190" s="46">
        <v>2</v>
      </c>
      <c r="E190" s="46">
        <v>117</v>
      </c>
      <c r="F190" s="46">
        <v>119.7</v>
      </c>
      <c r="G190" s="46" t="s">
        <v>2</v>
      </c>
      <c r="H190" s="47">
        <f t="shared" si="73"/>
        <v>119.7</v>
      </c>
      <c r="I190" s="47">
        <f t="shared" si="84"/>
        <v>0</v>
      </c>
      <c r="J190" s="47">
        <f t="shared" si="77"/>
        <v>0</v>
      </c>
      <c r="K190" s="47">
        <f t="shared" si="78"/>
        <v>0</v>
      </c>
      <c r="L190" s="47">
        <f t="shared" si="79"/>
        <v>119.7</v>
      </c>
      <c r="M190" s="47">
        <f t="shared" si="80"/>
        <v>0</v>
      </c>
      <c r="N190" s="47">
        <f t="shared" si="76"/>
        <v>0</v>
      </c>
      <c r="O190" s="47">
        <f t="shared" si="85"/>
        <v>0</v>
      </c>
      <c r="P190" s="47">
        <f t="shared" si="81"/>
        <v>0</v>
      </c>
      <c r="Q190" s="47">
        <f t="shared" si="82"/>
        <v>0</v>
      </c>
      <c r="R190" s="47">
        <f t="shared" si="83"/>
        <v>0</v>
      </c>
      <c r="S190" s="47"/>
      <c r="V190" s="48"/>
    </row>
    <row r="191" spans="1:22" ht="17.25" customHeight="1">
      <c r="A191" s="95"/>
      <c r="B191" s="91"/>
      <c r="C191" s="92"/>
      <c r="D191" s="46">
        <v>2</v>
      </c>
      <c r="E191" s="46">
        <v>121</v>
      </c>
      <c r="F191" s="46">
        <v>199.5</v>
      </c>
      <c r="G191" s="46" t="s">
        <v>2</v>
      </c>
      <c r="H191" s="47">
        <f t="shared" si="73"/>
        <v>199.5</v>
      </c>
      <c r="I191" s="47">
        <f t="shared" si="84"/>
        <v>0</v>
      </c>
      <c r="J191" s="47">
        <f t="shared" si="77"/>
        <v>0</v>
      </c>
      <c r="K191" s="47">
        <f t="shared" si="78"/>
        <v>0</v>
      </c>
      <c r="L191" s="47">
        <f t="shared" si="79"/>
        <v>199.5</v>
      </c>
      <c r="M191" s="47">
        <f t="shared" si="80"/>
        <v>0</v>
      </c>
      <c r="N191" s="47">
        <f t="shared" si="76"/>
        <v>0</v>
      </c>
      <c r="O191" s="47">
        <f t="shared" si="85"/>
        <v>0</v>
      </c>
      <c r="P191" s="47">
        <f t="shared" si="81"/>
        <v>0</v>
      </c>
      <c r="Q191" s="47">
        <f t="shared" si="82"/>
        <v>0</v>
      </c>
      <c r="R191" s="47">
        <f t="shared" si="83"/>
        <v>0</v>
      </c>
      <c r="S191" s="47"/>
      <c r="V191" s="48"/>
    </row>
    <row r="192" spans="1:22" ht="17.25" customHeight="1">
      <c r="A192" s="95"/>
      <c r="B192" s="91"/>
      <c r="C192" s="92"/>
      <c r="D192" s="46">
        <v>5</v>
      </c>
      <c r="E192" s="46">
        <v>21</v>
      </c>
      <c r="F192" s="46">
        <v>82.4</v>
      </c>
      <c r="G192" s="46" t="s">
        <v>2</v>
      </c>
      <c r="H192" s="47">
        <f t="shared" si="73"/>
        <v>82.4</v>
      </c>
      <c r="I192" s="47">
        <f t="shared" si="84"/>
        <v>0</v>
      </c>
      <c r="J192" s="47">
        <f t="shared" si="77"/>
        <v>0</v>
      </c>
      <c r="K192" s="47">
        <f t="shared" si="78"/>
        <v>0</v>
      </c>
      <c r="L192" s="47">
        <f t="shared" si="79"/>
        <v>82.4</v>
      </c>
      <c r="M192" s="47">
        <f t="shared" si="80"/>
        <v>0</v>
      </c>
      <c r="N192" s="47">
        <f t="shared" si="76"/>
        <v>0</v>
      </c>
      <c r="O192" s="47">
        <f t="shared" si="85"/>
        <v>0</v>
      </c>
      <c r="P192" s="47">
        <f t="shared" si="81"/>
        <v>0</v>
      </c>
      <c r="Q192" s="47">
        <f t="shared" si="82"/>
        <v>0</v>
      </c>
      <c r="R192" s="47">
        <f t="shared" si="83"/>
        <v>0</v>
      </c>
      <c r="S192" s="47"/>
      <c r="V192" s="48"/>
    </row>
    <row r="193" spans="1:22" ht="17.25" customHeight="1">
      <c r="A193" s="94"/>
      <c r="B193" s="88"/>
      <c r="C193" s="90"/>
      <c r="D193" s="46">
        <v>5</v>
      </c>
      <c r="E193" s="46">
        <v>31</v>
      </c>
      <c r="F193" s="46">
        <v>43</v>
      </c>
      <c r="G193" s="46" t="s">
        <v>2</v>
      </c>
      <c r="H193" s="47">
        <f t="shared" si="73"/>
        <v>43</v>
      </c>
      <c r="I193" s="47">
        <f t="shared" si="84"/>
        <v>0</v>
      </c>
      <c r="J193" s="47">
        <f t="shared" si="77"/>
        <v>0</v>
      </c>
      <c r="K193" s="47">
        <f t="shared" si="78"/>
        <v>0</v>
      </c>
      <c r="L193" s="47">
        <f t="shared" si="79"/>
        <v>43</v>
      </c>
      <c r="M193" s="47">
        <f t="shared" si="80"/>
        <v>0</v>
      </c>
      <c r="N193" s="47">
        <f t="shared" si="76"/>
        <v>0</v>
      </c>
      <c r="O193" s="47">
        <f t="shared" si="85"/>
        <v>0</v>
      </c>
      <c r="P193" s="47">
        <f t="shared" si="81"/>
        <v>0</v>
      </c>
      <c r="Q193" s="47">
        <f t="shared" si="82"/>
        <v>0</v>
      </c>
      <c r="R193" s="47">
        <f t="shared" si="83"/>
        <v>0</v>
      </c>
      <c r="S193" s="47"/>
      <c r="V193" s="48"/>
    </row>
    <row r="194" spans="1:22" ht="17.25" customHeight="1">
      <c r="A194" s="36">
        <v>66</v>
      </c>
      <c r="B194" s="51" t="s">
        <v>139</v>
      </c>
      <c r="C194" s="46" t="s">
        <v>142</v>
      </c>
      <c r="D194" s="46">
        <v>3</v>
      </c>
      <c r="E194" s="46">
        <v>12</v>
      </c>
      <c r="F194" s="46">
        <v>307.60000000000002</v>
      </c>
      <c r="G194" s="46" t="s">
        <v>130</v>
      </c>
      <c r="H194" s="47">
        <f t="shared" si="73"/>
        <v>157.60000000000002</v>
      </c>
      <c r="I194" s="47">
        <f>F194-O194</f>
        <v>157.60000000000002</v>
      </c>
      <c r="J194" s="47">
        <f t="shared" si="77"/>
        <v>0</v>
      </c>
      <c r="K194" s="47">
        <f t="shared" si="78"/>
        <v>0</v>
      </c>
      <c r="L194" s="47">
        <f t="shared" si="79"/>
        <v>0</v>
      </c>
      <c r="M194" s="47">
        <f t="shared" si="80"/>
        <v>0</v>
      </c>
      <c r="N194" s="47">
        <f t="shared" si="76"/>
        <v>150</v>
      </c>
      <c r="O194" s="47">
        <v>150</v>
      </c>
      <c r="P194" s="47">
        <f t="shared" si="81"/>
        <v>0</v>
      </c>
      <c r="Q194" s="47">
        <f t="shared" si="82"/>
        <v>0</v>
      </c>
      <c r="R194" s="47">
        <f t="shared" si="83"/>
        <v>0</v>
      </c>
      <c r="S194" s="47"/>
      <c r="V194" s="48"/>
    </row>
    <row r="195" spans="1:22" ht="17.25" customHeight="1">
      <c r="A195" s="93">
        <v>67</v>
      </c>
      <c r="B195" s="87" t="s">
        <v>172</v>
      </c>
      <c r="C195" s="89" t="s">
        <v>142</v>
      </c>
      <c r="D195" s="46">
        <v>2</v>
      </c>
      <c r="E195" s="46">
        <v>16</v>
      </c>
      <c r="F195" s="46">
        <v>1113</v>
      </c>
      <c r="G195" s="46" t="s">
        <v>130</v>
      </c>
      <c r="H195" s="47">
        <f t="shared" ref="H195" si="86">SUM(I195:M195)</f>
        <v>913</v>
      </c>
      <c r="I195" s="47">
        <f t="shared" ref="I195" si="87">F195-N195</f>
        <v>913</v>
      </c>
      <c r="J195" s="47">
        <f t="shared" si="77"/>
        <v>0</v>
      </c>
      <c r="K195" s="47">
        <f t="shared" si="78"/>
        <v>0</v>
      </c>
      <c r="L195" s="47">
        <f t="shared" si="79"/>
        <v>0</v>
      </c>
      <c r="M195" s="47">
        <f t="shared" si="80"/>
        <v>0</v>
      </c>
      <c r="N195" s="47">
        <f>SUM(O195:O195)</f>
        <v>200</v>
      </c>
      <c r="O195" s="47">
        <v>200</v>
      </c>
      <c r="P195" s="47">
        <f t="shared" si="81"/>
        <v>0</v>
      </c>
      <c r="Q195" s="47">
        <f t="shared" si="82"/>
        <v>0</v>
      </c>
      <c r="R195" s="47">
        <f t="shared" si="83"/>
        <v>0</v>
      </c>
      <c r="S195" s="47"/>
      <c r="V195" s="48"/>
    </row>
    <row r="196" spans="1:22" ht="17.25" customHeight="1">
      <c r="A196" s="95"/>
      <c r="B196" s="91"/>
      <c r="C196" s="92"/>
      <c r="D196" s="46">
        <v>2</v>
      </c>
      <c r="E196" s="46">
        <v>35</v>
      </c>
      <c r="F196" s="46">
        <v>200.7</v>
      </c>
      <c r="G196" s="46" t="s">
        <v>2</v>
      </c>
      <c r="H196" s="47">
        <f t="shared" si="73"/>
        <v>200.7</v>
      </c>
      <c r="I196" s="47">
        <f t="shared" ref="I196:I230" si="88">IF($G196="CLN",$F196,0)</f>
        <v>0</v>
      </c>
      <c r="J196" s="47">
        <f t="shared" si="77"/>
        <v>0</v>
      </c>
      <c r="K196" s="47">
        <f t="shared" si="78"/>
        <v>0</v>
      </c>
      <c r="L196" s="47">
        <f t="shared" si="79"/>
        <v>200.7</v>
      </c>
      <c r="M196" s="47">
        <f t="shared" si="80"/>
        <v>0</v>
      </c>
      <c r="N196" s="47">
        <f t="shared" ref="N196:N202" si="89">SUM(O196:P196)</f>
        <v>0</v>
      </c>
      <c r="O196" s="47">
        <f t="shared" ref="O196:O230" si="90">IF($G196="ODT",$F196,0)</f>
        <v>0</v>
      </c>
      <c r="P196" s="47">
        <f t="shared" si="81"/>
        <v>0</v>
      </c>
      <c r="Q196" s="47">
        <f t="shared" si="82"/>
        <v>0</v>
      </c>
      <c r="R196" s="47">
        <f t="shared" si="83"/>
        <v>0</v>
      </c>
      <c r="S196" s="47"/>
      <c r="V196" s="48"/>
    </row>
    <row r="197" spans="1:22" ht="17.25" customHeight="1">
      <c r="A197" s="95"/>
      <c r="B197" s="91"/>
      <c r="C197" s="92"/>
      <c r="D197" s="46">
        <v>2</v>
      </c>
      <c r="E197" s="46">
        <v>39</v>
      </c>
      <c r="F197" s="46">
        <v>144.19999999999999</v>
      </c>
      <c r="G197" s="46" t="s">
        <v>2</v>
      </c>
      <c r="H197" s="47">
        <f t="shared" si="73"/>
        <v>144.19999999999999</v>
      </c>
      <c r="I197" s="47">
        <f t="shared" si="88"/>
        <v>0</v>
      </c>
      <c r="J197" s="47">
        <f t="shared" si="77"/>
        <v>0</v>
      </c>
      <c r="K197" s="47">
        <f t="shared" si="78"/>
        <v>0</v>
      </c>
      <c r="L197" s="47">
        <f t="shared" si="79"/>
        <v>144.19999999999999</v>
      </c>
      <c r="M197" s="47">
        <f t="shared" si="80"/>
        <v>0</v>
      </c>
      <c r="N197" s="47">
        <f t="shared" si="89"/>
        <v>0</v>
      </c>
      <c r="O197" s="47">
        <f t="shared" si="90"/>
        <v>0</v>
      </c>
      <c r="P197" s="47">
        <f t="shared" si="81"/>
        <v>0</v>
      </c>
      <c r="Q197" s="47">
        <f t="shared" si="82"/>
        <v>0</v>
      </c>
      <c r="R197" s="47">
        <f t="shared" si="83"/>
        <v>0</v>
      </c>
      <c r="S197" s="47"/>
      <c r="V197" s="48"/>
    </row>
    <row r="198" spans="1:22" ht="17.25" customHeight="1">
      <c r="A198" s="95"/>
      <c r="B198" s="91"/>
      <c r="C198" s="92"/>
      <c r="D198" s="46">
        <v>2</v>
      </c>
      <c r="E198" s="46">
        <v>49</v>
      </c>
      <c r="F198" s="46">
        <v>434.5</v>
      </c>
      <c r="G198" s="46" t="s">
        <v>3</v>
      </c>
      <c r="H198" s="47">
        <f t="shared" si="73"/>
        <v>434.5</v>
      </c>
      <c r="I198" s="47">
        <f t="shared" si="88"/>
        <v>434.5</v>
      </c>
      <c r="J198" s="47">
        <f t="shared" si="77"/>
        <v>0</v>
      </c>
      <c r="K198" s="47">
        <f t="shared" si="78"/>
        <v>0</v>
      </c>
      <c r="L198" s="47">
        <f t="shared" si="79"/>
        <v>0</v>
      </c>
      <c r="M198" s="47">
        <f t="shared" si="80"/>
        <v>0</v>
      </c>
      <c r="N198" s="47">
        <f t="shared" si="89"/>
        <v>0</v>
      </c>
      <c r="O198" s="47">
        <f t="shared" si="90"/>
        <v>0</v>
      </c>
      <c r="P198" s="47">
        <f t="shared" si="81"/>
        <v>0</v>
      </c>
      <c r="Q198" s="47">
        <f t="shared" si="82"/>
        <v>0</v>
      </c>
      <c r="R198" s="47">
        <f t="shared" si="83"/>
        <v>0</v>
      </c>
      <c r="S198" s="47"/>
      <c r="V198" s="48"/>
    </row>
    <row r="199" spans="1:22" ht="17.25" customHeight="1">
      <c r="A199" s="95"/>
      <c r="B199" s="91"/>
      <c r="C199" s="92"/>
      <c r="D199" s="46">
        <v>2</v>
      </c>
      <c r="E199" s="46">
        <v>119</v>
      </c>
      <c r="F199" s="46">
        <v>296.2</v>
      </c>
      <c r="G199" s="46" t="s">
        <v>2</v>
      </c>
      <c r="H199" s="47">
        <f t="shared" si="73"/>
        <v>296.2</v>
      </c>
      <c r="I199" s="47">
        <f t="shared" si="88"/>
        <v>0</v>
      </c>
      <c r="J199" s="47">
        <f t="shared" si="77"/>
        <v>0</v>
      </c>
      <c r="K199" s="47">
        <f t="shared" si="78"/>
        <v>0</v>
      </c>
      <c r="L199" s="47">
        <f t="shared" si="79"/>
        <v>296.2</v>
      </c>
      <c r="M199" s="47">
        <f t="shared" si="80"/>
        <v>0</v>
      </c>
      <c r="N199" s="47">
        <f t="shared" si="89"/>
        <v>0</v>
      </c>
      <c r="O199" s="47">
        <f t="shared" si="90"/>
        <v>0</v>
      </c>
      <c r="P199" s="47">
        <f t="shared" si="81"/>
        <v>0</v>
      </c>
      <c r="Q199" s="47">
        <f t="shared" si="82"/>
        <v>0</v>
      </c>
      <c r="R199" s="47">
        <f t="shared" si="83"/>
        <v>0</v>
      </c>
      <c r="S199" s="47"/>
      <c r="V199" s="48"/>
    </row>
    <row r="200" spans="1:22" ht="17.25" customHeight="1">
      <c r="A200" s="95"/>
      <c r="B200" s="91"/>
      <c r="C200" s="92"/>
      <c r="D200" s="46">
        <v>2</v>
      </c>
      <c r="E200" s="46">
        <v>136</v>
      </c>
      <c r="F200" s="46">
        <v>171.4</v>
      </c>
      <c r="G200" s="46" t="s">
        <v>2</v>
      </c>
      <c r="H200" s="47">
        <f t="shared" si="73"/>
        <v>171.4</v>
      </c>
      <c r="I200" s="47">
        <f t="shared" si="88"/>
        <v>0</v>
      </c>
      <c r="J200" s="47">
        <f t="shared" si="77"/>
        <v>0</v>
      </c>
      <c r="K200" s="47">
        <f t="shared" si="78"/>
        <v>0</v>
      </c>
      <c r="L200" s="47">
        <f t="shared" si="79"/>
        <v>171.4</v>
      </c>
      <c r="M200" s="47">
        <f t="shared" si="80"/>
        <v>0</v>
      </c>
      <c r="N200" s="47">
        <f t="shared" si="89"/>
        <v>0</v>
      </c>
      <c r="O200" s="47">
        <f t="shared" si="90"/>
        <v>0</v>
      </c>
      <c r="P200" s="47">
        <f t="shared" si="81"/>
        <v>0</v>
      </c>
      <c r="Q200" s="47">
        <f t="shared" si="82"/>
        <v>0</v>
      </c>
      <c r="R200" s="47">
        <f t="shared" si="83"/>
        <v>0</v>
      </c>
      <c r="S200" s="47"/>
      <c r="V200" s="48"/>
    </row>
    <row r="201" spans="1:22" ht="17.25" customHeight="1">
      <c r="A201" s="95"/>
      <c r="B201" s="91"/>
      <c r="C201" s="92"/>
      <c r="D201" s="46">
        <v>2</v>
      </c>
      <c r="E201" s="46">
        <v>157</v>
      </c>
      <c r="F201" s="46">
        <v>268.39999999999998</v>
      </c>
      <c r="G201" s="46" t="s">
        <v>2</v>
      </c>
      <c r="H201" s="47">
        <f t="shared" si="73"/>
        <v>268.39999999999998</v>
      </c>
      <c r="I201" s="47">
        <f t="shared" si="88"/>
        <v>0</v>
      </c>
      <c r="J201" s="47">
        <f t="shared" si="77"/>
        <v>0</v>
      </c>
      <c r="K201" s="47">
        <f t="shared" si="78"/>
        <v>0</v>
      </c>
      <c r="L201" s="47">
        <f t="shared" si="79"/>
        <v>268.39999999999998</v>
      </c>
      <c r="M201" s="47">
        <f t="shared" si="80"/>
        <v>0</v>
      </c>
      <c r="N201" s="47">
        <f t="shared" si="89"/>
        <v>0</v>
      </c>
      <c r="O201" s="47">
        <f t="shared" si="90"/>
        <v>0</v>
      </c>
      <c r="P201" s="47">
        <f t="shared" si="81"/>
        <v>0</v>
      </c>
      <c r="Q201" s="47">
        <f t="shared" si="82"/>
        <v>0</v>
      </c>
      <c r="R201" s="47">
        <f t="shared" si="83"/>
        <v>0</v>
      </c>
      <c r="S201" s="47"/>
      <c r="V201" s="48"/>
    </row>
    <row r="202" spans="1:22" ht="17.25" customHeight="1">
      <c r="A202" s="95"/>
      <c r="B202" s="88"/>
      <c r="C202" s="92"/>
      <c r="D202" s="46">
        <v>5</v>
      </c>
      <c r="E202" s="46">
        <v>16</v>
      </c>
      <c r="F202" s="46">
        <v>79.5</v>
      </c>
      <c r="G202" s="46" t="s">
        <v>2</v>
      </c>
      <c r="H202" s="47">
        <f t="shared" ref="H202" si="91">SUM(I202:M202)</f>
        <v>79.5</v>
      </c>
      <c r="I202" s="47">
        <f t="shared" si="88"/>
        <v>0</v>
      </c>
      <c r="J202" s="47">
        <f t="shared" si="77"/>
        <v>0</v>
      </c>
      <c r="K202" s="47">
        <f t="shared" si="78"/>
        <v>0</v>
      </c>
      <c r="L202" s="47">
        <f t="shared" si="79"/>
        <v>79.5</v>
      </c>
      <c r="M202" s="47">
        <f t="shared" si="80"/>
        <v>0</v>
      </c>
      <c r="N202" s="47">
        <f t="shared" si="89"/>
        <v>0</v>
      </c>
      <c r="O202" s="47">
        <f t="shared" si="90"/>
        <v>0</v>
      </c>
      <c r="P202" s="47">
        <f t="shared" si="81"/>
        <v>0</v>
      </c>
      <c r="Q202" s="47">
        <f t="shared" ref="Q202" si="92">SUM(R202)</f>
        <v>0</v>
      </c>
      <c r="R202" s="47">
        <f t="shared" si="83"/>
        <v>0</v>
      </c>
      <c r="S202" s="47"/>
      <c r="V202" s="48"/>
    </row>
    <row r="203" spans="1:22" ht="21.75" customHeight="1">
      <c r="A203" s="58">
        <v>68</v>
      </c>
      <c r="B203" s="67" t="s">
        <v>171</v>
      </c>
      <c r="C203" s="66" t="s">
        <v>142</v>
      </c>
      <c r="D203" s="46">
        <v>2</v>
      </c>
      <c r="E203" s="46">
        <v>165</v>
      </c>
      <c r="F203" s="46">
        <v>254.9</v>
      </c>
      <c r="G203" s="46" t="s">
        <v>130</v>
      </c>
      <c r="H203" s="47">
        <f t="shared" ref="H203" si="93">SUM(I203:M203)</f>
        <v>154.9</v>
      </c>
      <c r="I203" s="47">
        <f>F203-N203</f>
        <v>154.9</v>
      </c>
      <c r="J203" s="47">
        <f t="shared" si="77"/>
        <v>0</v>
      </c>
      <c r="K203" s="47">
        <f t="shared" si="78"/>
        <v>0</v>
      </c>
      <c r="L203" s="47">
        <f t="shared" si="79"/>
        <v>0</v>
      </c>
      <c r="M203" s="47">
        <f t="shared" si="80"/>
        <v>0</v>
      </c>
      <c r="N203" s="47">
        <f>SUM(O203:O203)</f>
        <v>100</v>
      </c>
      <c r="O203" s="47">
        <v>100</v>
      </c>
      <c r="P203" s="47"/>
      <c r="Q203" s="47"/>
      <c r="R203" s="47"/>
      <c r="S203" s="47"/>
      <c r="V203" s="48"/>
    </row>
    <row r="204" spans="1:22" ht="17.25" customHeight="1">
      <c r="A204" s="93">
        <v>69</v>
      </c>
      <c r="B204" s="87" t="s">
        <v>103</v>
      </c>
      <c r="C204" s="89" t="s">
        <v>142</v>
      </c>
      <c r="D204" s="46">
        <v>2</v>
      </c>
      <c r="E204" s="46">
        <v>112</v>
      </c>
      <c r="F204" s="46">
        <v>1758.9</v>
      </c>
      <c r="G204" s="46" t="s">
        <v>3</v>
      </c>
      <c r="H204" s="47">
        <f t="shared" si="73"/>
        <v>1758.9</v>
      </c>
      <c r="I204" s="47">
        <f t="shared" si="88"/>
        <v>1758.9</v>
      </c>
      <c r="J204" s="47">
        <f t="shared" si="77"/>
        <v>0</v>
      </c>
      <c r="K204" s="47">
        <f t="shared" si="78"/>
        <v>0</v>
      </c>
      <c r="L204" s="47">
        <f t="shared" si="79"/>
        <v>0</v>
      </c>
      <c r="M204" s="47">
        <f t="shared" si="80"/>
        <v>0</v>
      </c>
      <c r="N204" s="47">
        <f t="shared" ref="N204:N216" si="94">SUM(O204:P204)</f>
        <v>0</v>
      </c>
      <c r="O204" s="47">
        <f t="shared" si="90"/>
        <v>0</v>
      </c>
      <c r="P204" s="47">
        <f t="shared" si="81"/>
        <v>0</v>
      </c>
      <c r="Q204" s="47">
        <f t="shared" si="82"/>
        <v>0</v>
      </c>
      <c r="R204" s="47">
        <f t="shared" si="83"/>
        <v>0</v>
      </c>
      <c r="S204" s="47"/>
      <c r="V204" s="48"/>
    </row>
    <row r="205" spans="1:22" ht="17.25" customHeight="1">
      <c r="A205" s="95"/>
      <c r="B205" s="91"/>
      <c r="C205" s="92"/>
      <c r="D205" s="46">
        <v>2</v>
      </c>
      <c r="E205" s="46">
        <v>148</v>
      </c>
      <c r="F205" s="46">
        <v>268.60000000000002</v>
      </c>
      <c r="G205" s="46" t="s">
        <v>3</v>
      </c>
      <c r="H205" s="47">
        <f t="shared" si="73"/>
        <v>268.60000000000002</v>
      </c>
      <c r="I205" s="47">
        <f t="shared" si="88"/>
        <v>268.60000000000002</v>
      </c>
      <c r="J205" s="47">
        <f t="shared" si="77"/>
        <v>0</v>
      </c>
      <c r="K205" s="47">
        <f t="shared" si="78"/>
        <v>0</v>
      </c>
      <c r="L205" s="47">
        <f t="shared" si="79"/>
        <v>0</v>
      </c>
      <c r="M205" s="47">
        <f t="shared" si="80"/>
        <v>0</v>
      </c>
      <c r="N205" s="47">
        <f t="shared" si="94"/>
        <v>0</v>
      </c>
      <c r="O205" s="47">
        <f t="shared" si="90"/>
        <v>0</v>
      </c>
      <c r="P205" s="47">
        <f t="shared" si="81"/>
        <v>0</v>
      </c>
      <c r="Q205" s="47">
        <f t="shared" si="82"/>
        <v>0</v>
      </c>
      <c r="R205" s="47">
        <f t="shared" si="83"/>
        <v>0</v>
      </c>
      <c r="S205" s="47"/>
      <c r="V205" s="48"/>
    </row>
    <row r="206" spans="1:22" ht="17.25" customHeight="1">
      <c r="A206" s="95"/>
      <c r="B206" s="91"/>
      <c r="C206" s="92"/>
      <c r="D206" s="46">
        <v>5</v>
      </c>
      <c r="E206" s="46">
        <v>29</v>
      </c>
      <c r="F206" s="46">
        <v>280.39999999999998</v>
      </c>
      <c r="G206" s="46" t="s">
        <v>3</v>
      </c>
      <c r="H206" s="47">
        <f t="shared" si="73"/>
        <v>280.39999999999998</v>
      </c>
      <c r="I206" s="47">
        <f t="shared" si="88"/>
        <v>280.39999999999998</v>
      </c>
      <c r="J206" s="47">
        <f t="shared" si="77"/>
        <v>0</v>
      </c>
      <c r="K206" s="47">
        <f t="shared" si="78"/>
        <v>0</v>
      </c>
      <c r="L206" s="47">
        <f t="shared" si="79"/>
        <v>0</v>
      </c>
      <c r="M206" s="47">
        <f t="shared" si="80"/>
        <v>0</v>
      </c>
      <c r="N206" s="47">
        <f t="shared" si="94"/>
        <v>0</v>
      </c>
      <c r="O206" s="47">
        <f t="shared" si="90"/>
        <v>0</v>
      </c>
      <c r="P206" s="47">
        <f t="shared" si="81"/>
        <v>0</v>
      </c>
      <c r="Q206" s="47">
        <f t="shared" si="82"/>
        <v>0</v>
      </c>
      <c r="R206" s="47">
        <f t="shared" si="83"/>
        <v>0</v>
      </c>
      <c r="S206" s="47"/>
      <c r="V206" s="48"/>
    </row>
    <row r="207" spans="1:22" ht="17.25" customHeight="1">
      <c r="A207" s="94"/>
      <c r="B207" s="88"/>
      <c r="C207" s="90"/>
      <c r="D207" s="46">
        <v>5</v>
      </c>
      <c r="E207" s="46">
        <v>37</v>
      </c>
      <c r="F207" s="46">
        <v>21.2</v>
      </c>
      <c r="G207" s="46" t="s">
        <v>2</v>
      </c>
      <c r="H207" s="47">
        <f t="shared" si="73"/>
        <v>21.2</v>
      </c>
      <c r="I207" s="47">
        <f t="shared" si="88"/>
        <v>0</v>
      </c>
      <c r="J207" s="47">
        <f t="shared" si="77"/>
        <v>0</v>
      </c>
      <c r="K207" s="47">
        <f t="shared" si="78"/>
        <v>0</v>
      </c>
      <c r="L207" s="47">
        <f t="shared" si="79"/>
        <v>21.2</v>
      </c>
      <c r="M207" s="47">
        <f t="shared" si="80"/>
        <v>0</v>
      </c>
      <c r="N207" s="47">
        <f t="shared" si="94"/>
        <v>0</v>
      </c>
      <c r="O207" s="47">
        <f t="shared" si="90"/>
        <v>0</v>
      </c>
      <c r="P207" s="47">
        <f t="shared" si="81"/>
        <v>0</v>
      </c>
      <c r="Q207" s="47">
        <f t="shared" si="82"/>
        <v>0</v>
      </c>
      <c r="R207" s="47">
        <f t="shared" si="83"/>
        <v>0</v>
      </c>
      <c r="S207" s="47"/>
      <c r="V207" s="48"/>
    </row>
    <row r="208" spans="1:22" ht="32.25" customHeight="1">
      <c r="A208" s="36">
        <v>70</v>
      </c>
      <c r="B208" s="38" t="s">
        <v>151</v>
      </c>
      <c r="C208" s="46" t="s">
        <v>142</v>
      </c>
      <c r="D208" s="46">
        <v>2</v>
      </c>
      <c r="E208" s="46">
        <v>109</v>
      </c>
      <c r="F208" s="46">
        <v>143.9</v>
      </c>
      <c r="G208" s="46" t="s">
        <v>2</v>
      </c>
      <c r="H208" s="47">
        <f t="shared" si="73"/>
        <v>143.9</v>
      </c>
      <c r="I208" s="47">
        <f t="shared" si="88"/>
        <v>0</v>
      </c>
      <c r="J208" s="47">
        <f t="shared" si="77"/>
        <v>0</v>
      </c>
      <c r="K208" s="47">
        <f t="shared" si="78"/>
        <v>0</v>
      </c>
      <c r="L208" s="47">
        <f t="shared" si="79"/>
        <v>143.9</v>
      </c>
      <c r="M208" s="47">
        <f t="shared" si="80"/>
        <v>0</v>
      </c>
      <c r="N208" s="47">
        <f t="shared" si="94"/>
        <v>0</v>
      </c>
      <c r="O208" s="47">
        <f t="shared" si="90"/>
        <v>0</v>
      </c>
      <c r="P208" s="47">
        <f t="shared" si="81"/>
        <v>0</v>
      </c>
      <c r="Q208" s="47">
        <f t="shared" si="82"/>
        <v>0</v>
      </c>
      <c r="R208" s="47">
        <f t="shared" si="83"/>
        <v>0</v>
      </c>
      <c r="S208" s="47"/>
      <c r="V208" s="48"/>
    </row>
    <row r="209" spans="1:22" ht="17.25" customHeight="1">
      <c r="A209" s="93">
        <v>71</v>
      </c>
      <c r="B209" s="87" t="s">
        <v>114</v>
      </c>
      <c r="C209" s="89" t="s">
        <v>142</v>
      </c>
      <c r="D209" s="46">
        <v>2</v>
      </c>
      <c r="E209" s="46">
        <v>116</v>
      </c>
      <c r="F209" s="46">
        <v>165.5</v>
      </c>
      <c r="G209" s="46" t="s">
        <v>2</v>
      </c>
      <c r="H209" s="47">
        <f t="shared" si="73"/>
        <v>165.5</v>
      </c>
      <c r="I209" s="47">
        <f t="shared" si="88"/>
        <v>0</v>
      </c>
      <c r="J209" s="47">
        <f t="shared" si="77"/>
        <v>0</v>
      </c>
      <c r="K209" s="47">
        <f t="shared" si="78"/>
        <v>0</v>
      </c>
      <c r="L209" s="47">
        <f t="shared" si="79"/>
        <v>165.5</v>
      </c>
      <c r="M209" s="47">
        <f t="shared" si="80"/>
        <v>0</v>
      </c>
      <c r="N209" s="47">
        <f t="shared" si="94"/>
        <v>0</v>
      </c>
      <c r="O209" s="47">
        <f t="shared" si="90"/>
        <v>0</v>
      </c>
      <c r="P209" s="47">
        <f t="shared" si="81"/>
        <v>0</v>
      </c>
      <c r="Q209" s="47">
        <f t="shared" ref="Q209" si="95">SUM(R209)</f>
        <v>0</v>
      </c>
      <c r="R209" s="47">
        <f t="shared" si="83"/>
        <v>0</v>
      </c>
      <c r="S209" s="47"/>
      <c r="V209" s="48"/>
    </row>
    <row r="210" spans="1:22" ht="17.25" customHeight="1">
      <c r="A210" s="95"/>
      <c r="B210" s="91"/>
      <c r="C210" s="92"/>
      <c r="D210" s="46">
        <v>2</v>
      </c>
      <c r="E210" s="46">
        <v>62</v>
      </c>
      <c r="F210" s="46">
        <v>144.30000000000001</v>
      </c>
      <c r="G210" s="46" t="s">
        <v>2</v>
      </c>
      <c r="H210" s="47">
        <f t="shared" si="73"/>
        <v>144.30000000000001</v>
      </c>
      <c r="I210" s="47">
        <f>IF($G210="CLN",$F210,0)</f>
        <v>0</v>
      </c>
      <c r="J210" s="47">
        <f>IF($G210="NTS",$F210,0)</f>
        <v>0</v>
      </c>
      <c r="K210" s="47">
        <f>IF($G210="LUK",$F210,0)</f>
        <v>0</v>
      </c>
      <c r="L210" s="47">
        <f>IF($G210="LUC",$F210,0)</f>
        <v>144.30000000000001</v>
      </c>
      <c r="M210" s="47">
        <f>IF($G210="HNK",$F210,0)</f>
        <v>0</v>
      </c>
      <c r="N210" s="47">
        <f t="shared" si="94"/>
        <v>0</v>
      </c>
      <c r="O210" s="47">
        <f>IF($G210="ODT",$F210,0)</f>
        <v>0</v>
      </c>
      <c r="P210" s="47">
        <f>IF($G210="DGT",$F210,0)</f>
        <v>0</v>
      </c>
      <c r="Q210" s="47">
        <f>SUM(R210)</f>
        <v>0</v>
      </c>
      <c r="R210" s="47">
        <f>IF($G210="BCS",$F210,0)</f>
        <v>0</v>
      </c>
      <c r="S210" s="47"/>
      <c r="V210" s="48"/>
    </row>
    <row r="211" spans="1:22" ht="17.25" customHeight="1">
      <c r="A211" s="95"/>
      <c r="B211" s="91"/>
      <c r="C211" s="92"/>
      <c r="D211" s="46">
        <v>2</v>
      </c>
      <c r="E211" s="46">
        <v>63</v>
      </c>
      <c r="F211" s="46">
        <v>166.2</v>
      </c>
      <c r="G211" s="46" t="s">
        <v>2</v>
      </c>
      <c r="H211" s="47">
        <f t="shared" si="73"/>
        <v>166.2</v>
      </c>
      <c r="I211" s="47">
        <f>IF($G211="CLN",$F211,0)</f>
        <v>0</v>
      </c>
      <c r="J211" s="47">
        <f>IF($G211="NTS",$F211,0)</f>
        <v>0</v>
      </c>
      <c r="K211" s="47">
        <f>IF($G211="LUK",$F211,0)</f>
        <v>0</v>
      </c>
      <c r="L211" s="47">
        <f>IF($G211="LUC",$F211,0)</f>
        <v>166.2</v>
      </c>
      <c r="M211" s="47">
        <f>IF($G211="HNK",$F211,0)</f>
        <v>0</v>
      </c>
      <c r="N211" s="47">
        <f t="shared" si="94"/>
        <v>0</v>
      </c>
      <c r="O211" s="47">
        <f>IF($G211="ODT",$F211,0)</f>
        <v>0</v>
      </c>
      <c r="P211" s="47">
        <f>IF($G211="DGT",$F211,0)</f>
        <v>0</v>
      </c>
      <c r="Q211" s="47">
        <f>SUM(R211)</f>
        <v>0</v>
      </c>
      <c r="R211" s="47">
        <f>IF($G211="BCS",$F211,0)</f>
        <v>0</v>
      </c>
      <c r="S211" s="47"/>
      <c r="V211" s="48"/>
    </row>
    <row r="212" spans="1:22" ht="17.25" customHeight="1">
      <c r="A212" s="95"/>
      <c r="B212" s="91"/>
      <c r="C212" s="92"/>
      <c r="D212" s="46">
        <v>2</v>
      </c>
      <c r="E212" s="46">
        <v>78</v>
      </c>
      <c r="F212" s="46">
        <v>36.5</v>
      </c>
      <c r="G212" s="46" t="s">
        <v>2</v>
      </c>
      <c r="H212" s="47">
        <f t="shared" si="73"/>
        <v>36.5</v>
      </c>
      <c r="I212" s="47">
        <f t="shared" si="88"/>
        <v>0</v>
      </c>
      <c r="J212" s="47">
        <f t="shared" ref="J212:J216" si="96">IF($G212="NTS",$F212,0)</f>
        <v>0</v>
      </c>
      <c r="K212" s="47">
        <f t="shared" ref="K212:K216" si="97">IF($G212="LUK",$F212,0)</f>
        <v>0</v>
      </c>
      <c r="L212" s="47">
        <f t="shared" ref="L212:L216" si="98">IF($G212="LUC",$F212,0)</f>
        <v>36.5</v>
      </c>
      <c r="M212" s="47">
        <f t="shared" ref="M212:M216" si="99">IF($G212="HNK",$F212,0)</f>
        <v>0</v>
      </c>
      <c r="N212" s="47">
        <f t="shared" si="94"/>
        <v>0</v>
      </c>
      <c r="O212" s="47">
        <f t="shared" si="90"/>
        <v>0</v>
      </c>
      <c r="P212" s="47"/>
      <c r="Q212" s="47"/>
      <c r="R212" s="47"/>
      <c r="S212" s="47"/>
      <c r="V212" s="48"/>
    </row>
    <row r="213" spans="1:22" ht="17.25" customHeight="1">
      <c r="A213" s="95"/>
      <c r="B213" s="91"/>
      <c r="C213" s="92"/>
      <c r="D213" s="46">
        <v>2</v>
      </c>
      <c r="E213" s="46">
        <v>46</v>
      </c>
      <c r="F213" s="30">
        <v>32.200000000000003</v>
      </c>
      <c r="G213" s="46" t="s">
        <v>2</v>
      </c>
      <c r="H213" s="47">
        <f t="shared" si="73"/>
        <v>32.200000000000003</v>
      </c>
      <c r="I213" s="47">
        <f t="shared" si="88"/>
        <v>0</v>
      </c>
      <c r="J213" s="47">
        <f t="shared" si="96"/>
        <v>0</v>
      </c>
      <c r="K213" s="47">
        <f t="shared" si="97"/>
        <v>0</v>
      </c>
      <c r="L213" s="47">
        <f t="shared" si="98"/>
        <v>32.200000000000003</v>
      </c>
      <c r="M213" s="47">
        <f t="shared" si="99"/>
        <v>0</v>
      </c>
      <c r="N213" s="47">
        <f t="shared" si="94"/>
        <v>0</v>
      </c>
      <c r="O213" s="47">
        <f t="shared" si="90"/>
        <v>0</v>
      </c>
      <c r="P213" s="47">
        <f t="shared" ref="P213:P216" si="100">IF($G213="DGT",$F213,0)</f>
        <v>0</v>
      </c>
      <c r="Q213" s="47">
        <f t="shared" ref="Q213:Q216" si="101">SUM(R213)</f>
        <v>0</v>
      </c>
      <c r="R213" s="47">
        <f t="shared" ref="R213:R216" si="102">IF($G213="BCS",$F213,0)</f>
        <v>0</v>
      </c>
      <c r="S213" s="47"/>
      <c r="V213" s="48"/>
    </row>
    <row r="214" spans="1:22" ht="17.25" customHeight="1">
      <c r="A214" s="95"/>
      <c r="B214" s="91"/>
      <c r="C214" s="92"/>
      <c r="D214" s="46">
        <v>2</v>
      </c>
      <c r="E214" s="46">
        <v>68</v>
      </c>
      <c r="F214" s="30">
        <v>34.6</v>
      </c>
      <c r="G214" s="46" t="s">
        <v>2</v>
      </c>
      <c r="H214" s="47">
        <f t="shared" si="73"/>
        <v>34.6</v>
      </c>
      <c r="I214" s="47">
        <f t="shared" si="88"/>
        <v>0</v>
      </c>
      <c r="J214" s="47">
        <f t="shared" si="96"/>
        <v>0</v>
      </c>
      <c r="K214" s="47">
        <f t="shared" si="97"/>
        <v>0</v>
      </c>
      <c r="L214" s="47">
        <f t="shared" si="98"/>
        <v>34.6</v>
      </c>
      <c r="M214" s="47">
        <f t="shared" si="99"/>
        <v>0</v>
      </c>
      <c r="N214" s="47">
        <f t="shared" si="94"/>
        <v>0</v>
      </c>
      <c r="O214" s="47">
        <f t="shared" si="90"/>
        <v>0</v>
      </c>
      <c r="P214" s="47">
        <f t="shared" si="100"/>
        <v>0</v>
      </c>
      <c r="Q214" s="47">
        <f t="shared" si="101"/>
        <v>0</v>
      </c>
      <c r="R214" s="47">
        <f t="shared" si="102"/>
        <v>0</v>
      </c>
      <c r="S214" s="47"/>
      <c r="V214" s="48"/>
    </row>
    <row r="215" spans="1:22" ht="17.25" customHeight="1">
      <c r="A215" s="95"/>
      <c r="B215" s="91"/>
      <c r="C215" s="92"/>
      <c r="D215" s="46">
        <v>2</v>
      </c>
      <c r="E215" s="46">
        <v>22</v>
      </c>
      <c r="F215" s="30">
        <v>164.7</v>
      </c>
      <c r="G215" s="46" t="s">
        <v>2</v>
      </c>
      <c r="H215" s="47">
        <f t="shared" si="73"/>
        <v>164.7</v>
      </c>
      <c r="I215" s="47">
        <f t="shared" si="88"/>
        <v>0</v>
      </c>
      <c r="J215" s="47">
        <f t="shared" si="96"/>
        <v>0</v>
      </c>
      <c r="K215" s="47">
        <f t="shared" si="97"/>
        <v>0</v>
      </c>
      <c r="L215" s="47">
        <f t="shared" si="98"/>
        <v>164.7</v>
      </c>
      <c r="M215" s="47">
        <f t="shared" si="99"/>
        <v>0</v>
      </c>
      <c r="N215" s="47">
        <f t="shared" si="94"/>
        <v>0</v>
      </c>
      <c r="O215" s="47">
        <f t="shared" si="90"/>
        <v>0</v>
      </c>
      <c r="P215" s="47">
        <f t="shared" si="100"/>
        <v>0</v>
      </c>
      <c r="Q215" s="47">
        <f t="shared" si="101"/>
        <v>0</v>
      </c>
      <c r="R215" s="47">
        <f t="shared" si="102"/>
        <v>0</v>
      </c>
      <c r="S215" s="47"/>
      <c r="V215" s="48"/>
    </row>
    <row r="216" spans="1:22" ht="17.25" customHeight="1">
      <c r="A216" s="95"/>
      <c r="B216" s="91"/>
      <c r="C216" s="92"/>
      <c r="D216" s="46">
        <v>2</v>
      </c>
      <c r="E216" s="46">
        <v>38</v>
      </c>
      <c r="F216" s="30">
        <v>217.7</v>
      </c>
      <c r="G216" s="46" t="s">
        <v>2</v>
      </c>
      <c r="H216" s="47">
        <f t="shared" si="73"/>
        <v>217.7</v>
      </c>
      <c r="I216" s="47">
        <f t="shared" si="88"/>
        <v>0</v>
      </c>
      <c r="J216" s="47">
        <f t="shared" si="96"/>
        <v>0</v>
      </c>
      <c r="K216" s="47">
        <f t="shared" si="97"/>
        <v>0</v>
      </c>
      <c r="L216" s="47">
        <f t="shared" si="98"/>
        <v>217.7</v>
      </c>
      <c r="M216" s="47">
        <f t="shared" si="99"/>
        <v>0</v>
      </c>
      <c r="N216" s="47">
        <f t="shared" si="94"/>
        <v>0</v>
      </c>
      <c r="O216" s="47">
        <f t="shared" si="90"/>
        <v>0</v>
      </c>
      <c r="P216" s="47">
        <f t="shared" si="100"/>
        <v>0</v>
      </c>
      <c r="Q216" s="47">
        <f t="shared" si="101"/>
        <v>0</v>
      </c>
      <c r="R216" s="47">
        <f t="shared" si="102"/>
        <v>0</v>
      </c>
      <c r="S216" s="47"/>
      <c r="V216" s="48"/>
    </row>
    <row r="217" spans="1:22" ht="17.25" customHeight="1">
      <c r="A217" s="94"/>
      <c r="B217" s="88"/>
      <c r="C217" s="90"/>
      <c r="D217" s="46">
        <v>2</v>
      </c>
      <c r="E217" s="46">
        <v>50</v>
      </c>
      <c r="F217" s="46">
        <v>265.8</v>
      </c>
      <c r="G217" s="46" t="s">
        <v>2</v>
      </c>
      <c r="H217" s="47">
        <f t="shared" si="73"/>
        <v>265.8</v>
      </c>
      <c r="I217" s="47">
        <f>IF($G217="CLN",$F217,0)</f>
        <v>0</v>
      </c>
      <c r="J217" s="47">
        <f>IF($G217="NTS",$F217,0)</f>
        <v>0</v>
      </c>
      <c r="K217" s="47">
        <f>IF($G217="LUK",$F217,0)</f>
        <v>0</v>
      </c>
      <c r="L217" s="47">
        <f>IF($G217="LUC",$F217,0)</f>
        <v>265.8</v>
      </c>
      <c r="M217" s="47">
        <f>IF($G217="HNK",$F217,0)</f>
        <v>0</v>
      </c>
      <c r="N217" s="47"/>
      <c r="O217" s="47"/>
      <c r="P217" s="47"/>
      <c r="Q217" s="47"/>
      <c r="R217" s="47"/>
      <c r="S217" s="47"/>
      <c r="V217" s="48"/>
    </row>
    <row r="218" spans="1:22" ht="17.25" customHeight="1">
      <c r="A218" s="93">
        <v>72</v>
      </c>
      <c r="B218" s="87" t="s">
        <v>104</v>
      </c>
      <c r="C218" s="89" t="s">
        <v>142</v>
      </c>
      <c r="D218" s="46">
        <v>2</v>
      </c>
      <c r="E218" s="46">
        <v>19</v>
      </c>
      <c r="F218" s="46">
        <v>911.7</v>
      </c>
      <c r="G218" s="46" t="s">
        <v>3</v>
      </c>
      <c r="H218" s="47">
        <f t="shared" ref="H218:H251" si="103">SUM(I218:M218)</f>
        <v>911.7</v>
      </c>
      <c r="I218" s="47">
        <f t="shared" si="88"/>
        <v>911.7</v>
      </c>
      <c r="J218" s="47">
        <f t="shared" ref="J218:J289" si="104">IF($G218="NTS",$F218,0)</f>
        <v>0</v>
      </c>
      <c r="K218" s="47">
        <f t="shared" ref="K218:K289" si="105">IF($G218="LUK",$F218,0)</f>
        <v>0</v>
      </c>
      <c r="L218" s="47">
        <f t="shared" ref="L218:L289" si="106">IF($G218="LUC",$F218,0)</f>
        <v>0</v>
      </c>
      <c r="M218" s="47">
        <f t="shared" ref="M218:M289" si="107">IF($G218="HNK",$F218,0)</f>
        <v>0</v>
      </c>
      <c r="N218" s="47">
        <f t="shared" ref="N218:N230" si="108">SUM(O218:P218)</f>
        <v>0</v>
      </c>
      <c r="O218" s="47">
        <f t="shared" si="90"/>
        <v>0</v>
      </c>
      <c r="P218" s="47">
        <f t="shared" ref="P218:P275" si="109">IF($G218="DGT",$F218,0)</f>
        <v>0</v>
      </c>
      <c r="Q218" s="47">
        <f t="shared" ref="Q218:Q275" si="110">SUM(R218)</f>
        <v>0</v>
      </c>
      <c r="R218" s="47">
        <f t="shared" ref="R218:R275" si="111">IF($G218="BCS",$F218,0)</f>
        <v>0</v>
      </c>
      <c r="S218" s="47"/>
      <c r="V218" s="48"/>
    </row>
    <row r="219" spans="1:22" ht="17.25" customHeight="1">
      <c r="A219" s="95"/>
      <c r="B219" s="91"/>
      <c r="C219" s="92"/>
      <c r="D219" s="46">
        <v>2</v>
      </c>
      <c r="E219" s="46">
        <v>75</v>
      </c>
      <c r="F219" s="46">
        <v>72.7</v>
      </c>
      <c r="G219" s="46" t="s">
        <v>2</v>
      </c>
      <c r="H219" s="47">
        <f t="shared" si="103"/>
        <v>72.7</v>
      </c>
      <c r="I219" s="47">
        <f t="shared" si="88"/>
        <v>0</v>
      </c>
      <c r="J219" s="47">
        <f t="shared" si="104"/>
        <v>0</v>
      </c>
      <c r="K219" s="47">
        <f t="shared" si="105"/>
        <v>0</v>
      </c>
      <c r="L219" s="47">
        <f t="shared" si="106"/>
        <v>72.7</v>
      </c>
      <c r="M219" s="47">
        <f t="shared" si="107"/>
        <v>0</v>
      </c>
      <c r="N219" s="47">
        <f t="shared" si="108"/>
        <v>0</v>
      </c>
      <c r="O219" s="47">
        <f t="shared" si="90"/>
        <v>0</v>
      </c>
      <c r="P219" s="47">
        <f t="shared" si="109"/>
        <v>0</v>
      </c>
      <c r="Q219" s="47">
        <f t="shared" si="110"/>
        <v>0</v>
      </c>
      <c r="R219" s="47">
        <f t="shared" si="111"/>
        <v>0</v>
      </c>
      <c r="S219" s="47"/>
      <c r="V219" s="48"/>
    </row>
    <row r="220" spans="1:22" ht="17.25" customHeight="1">
      <c r="A220" s="94"/>
      <c r="B220" s="88"/>
      <c r="C220" s="90"/>
      <c r="D220" s="46">
        <v>2</v>
      </c>
      <c r="E220" s="46">
        <v>101</v>
      </c>
      <c r="F220" s="46">
        <v>126.7</v>
      </c>
      <c r="G220" s="46" t="s">
        <v>2</v>
      </c>
      <c r="H220" s="47">
        <f t="shared" si="103"/>
        <v>126.7</v>
      </c>
      <c r="I220" s="47">
        <f t="shared" si="88"/>
        <v>0</v>
      </c>
      <c r="J220" s="47">
        <f t="shared" si="104"/>
        <v>0</v>
      </c>
      <c r="K220" s="47">
        <f t="shared" si="105"/>
        <v>0</v>
      </c>
      <c r="L220" s="47">
        <f t="shared" si="106"/>
        <v>126.7</v>
      </c>
      <c r="M220" s="47">
        <f t="shared" si="107"/>
        <v>0</v>
      </c>
      <c r="N220" s="47">
        <f t="shared" si="108"/>
        <v>0</v>
      </c>
      <c r="O220" s="47">
        <f t="shared" si="90"/>
        <v>0</v>
      </c>
      <c r="P220" s="47">
        <f t="shared" si="109"/>
        <v>0</v>
      </c>
      <c r="Q220" s="47">
        <f t="shared" si="110"/>
        <v>0</v>
      </c>
      <c r="R220" s="47">
        <f t="shared" si="111"/>
        <v>0</v>
      </c>
      <c r="S220" s="47"/>
      <c r="V220" s="48"/>
    </row>
    <row r="221" spans="1:22" ht="17.25" customHeight="1">
      <c r="A221" s="93">
        <v>73</v>
      </c>
      <c r="B221" s="87" t="s">
        <v>105</v>
      </c>
      <c r="C221" s="89" t="s">
        <v>142</v>
      </c>
      <c r="D221" s="46">
        <v>2</v>
      </c>
      <c r="E221" s="46">
        <v>130</v>
      </c>
      <c r="F221" s="46">
        <v>270.39999999999998</v>
      </c>
      <c r="G221" s="46" t="s">
        <v>2</v>
      </c>
      <c r="H221" s="47">
        <f t="shared" si="103"/>
        <v>270.39999999999998</v>
      </c>
      <c r="I221" s="47">
        <f t="shared" si="88"/>
        <v>0</v>
      </c>
      <c r="J221" s="47">
        <f t="shared" si="104"/>
        <v>0</v>
      </c>
      <c r="K221" s="47">
        <f t="shared" si="105"/>
        <v>0</v>
      </c>
      <c r="L221" s="47">
        <f t="shared" si="106"/>
        <v>270.39999999999998</v>
      </c>
      <c r="M221" s="47">
        <f t="shared" si="107"/>
        <v>0</v>
      </c>
      <c r="N221" s="47">
        <f t="shared" si="108"/>
        <v>0</v>
      </c>
      <c r="O221" s="47">
        <f t="shared" si="90"/>
        <v>0</v>
      </c>
      <c r="P221" s="47">
        <f t="shared" si="109"/>
        <v>0</v>
      </c>
      <c r="Q221" s="47">
        <f t="shared" si="110"/>
        <v>0</v>
      </c>
      <c r="R221" s="47">
        <f t="shared" si="111"/>
        <v>0</v>
      </c>
      <c r="S221" s="47"/>
      <c r="V221" s="48"/>
    </row>
    <row r="222" spans="1:22" ht="17.25" customHeight="1">
      <c r="A222" s="95"/>
      <c r="B222" s="91"/>
      <c r="C222" s="92"/>
      <c r="D222" s="46">
        <v>1</v>
      </c>
      <c r="E222" s="46">
        <v>1</v>
      </c>
      <c r="F222" s="30">
        <v>643</v>
      </c>
      <c r="G222" s="60" t="s">
        <v>3</v>
      </c>
      <c r="H222" s="47">
        <f t="shared" si="103"/>
        <v>643</v>
      </c>
      <c r="I222" s="47">
        <f>IF($G222="CLN",$F222,0)</f>
        <v>643</v>
      </c>
      <c r="J222" s="61">
        <f>IF($G222="NTS",$F222,0)</f>
        <v>0</v>
      </c>
      <c r="K222" s="61">
        <f>IF($G222="LUK",$F222,0)</f>
        <v>0</v>
      </c>
      <c r="L222" s="61">
        <f>IF($G222="LUC",$F222,0)</f>
        <v>0</v>
      </c>
      <c r="M222" s="61">
        <f>IF($G222="HNK",$F222,0)</f>
        <v>0</v>
      </c>
      <c r="N222" s="47">
        <f t="shared" si="108"/>
        <v>0</v>
      </c>
      <c r="O222" s="47">
        <f>IF($G222="ODT",$F222,0)</f>
        <v>0</v>
      </c>
      <c r="P222" s="61">
        <f>IF($G222="DGT",$F222,0)</f>
        <v>0</v>
      </c>
      <c r="Q222" s="47">
        <f>SUM(R222)</f>
        <v>0</v>
      </c>
      <c r="R222" s="61">
        <f>IF($G222="BCS",$F222,0)</f>
        <v>0</v>
      </c>
      <c r="S222" s="47"/>
      <c r="V222" s="48"/>
    </row>
    <row r="223" spans="1:22" ht="17.25" customHeight="1">
      <c r="A223" s="95"/>
      <c r="B223" s="91"/>
      <c r="C223" s="92"/>
      <c r="D223" s="46">
        <v>1</v>
      </c>
      <c r="E223" s="46">
        <v>2</v>
      </c>
      <c r="F223" s="30">
        <v>1672.5</v>
      </c>
      <c r="G223" s="60" t="s">
        <v>3</v>
      </c>
      <c r="H223" s="47">
        <f t="shared" si="103"/>
        <v>1672.5</v>
      </c>
      <c r="I223" s="47">
        <f>IF($G223="CLN",$F223,0)</f>
        <v>1672.5</v>
      </c>
      <c r="J223" s="61">
        <f>IF($G223="NTS",$F223,0)</f>
        <v>0</v>
      </c>
      <c r="K223" s="61">
        <f>IF($G223="LUK",$F223,0)</f>
        <v>0</v>
      </c>
      <c r="L223" s="61">
        <f>IF($G223="LUC",$F223,0)</f>
        <v>0</v>
      </c>
      <c r="M223" s="61">
        <f>IF($G223="HNK",$F223,0)</f>
        <v>0</v>
      </c>
      <c r="N223" s="47">
        <f t="shared" si="108"/>
        <v>0</v>
      </c>
      <c r="O223" s="47">
        <f>IF($G223="ODT",$F223,0)</f>
        <v>0</v>
      </c>
      <c r="P223" s="61">
        <f>IF($G223="DGT",$F223,0)</f>
        <v>0</v>
      </c>
      <c r="Q223" s="47">
        <f>SUM(R223)</f>
        <v>0</v>
      </c>
      <c r="R223" s="61">
        <f>IF($G223="BCS",$F223,0)</f>
        <v>0</v>
      </c>
      <c r="S223" s="47"/>
      <c r="V223" s="48"/>
    </row>
    <row r="224" spans="1:22" ht="17.25" customHeight="1">
      <c r="A224" s="95"/>
      <c r="B224" s="91"/>
      <c r="C224" s="92"/>
      <c r="D224" s="46">
        <v>2</v>
      </c>
      <c r="E224" s="46">
        <v>141</v>
      </c>
      <c r="F224" s="46">
        <v>54</v>
      </c>
      <c r="G224" s="46" t="s">
        <v>2</v>
      </c>
      <c r="H224" s="47">
        <f t="shared" si="103"/>
        <v>54</v>
      </c>
      <c r="I224" s="47">
        <f t="shared" si="88"/>
        <v>0</v>
      </c>
      <c r="J224" s="47">
        <f t="shared" si="104"/>
        <v>0</v>
      </c>
      <c r="K224" s="47">
        <f t="shared" si="105"/>
        <v>0</v>
      </c>
      <c r="L224" s="47">
        <f t="shared" si="106"/>
        <v>54</v>
      </c>
      <c r="M224" s="47">
        <f t="shared" si="107"/>
        <v>0</v>
      </c>
      <c r="N224" s="47">
        <f t="shared" si="108"/>
        <v>0</v>
      </c>
      <c r="O224" s="47">
        <f t="shared" si="90"/>
        <v>0</v>
      </c>
      <c r="P224" s="47">
        <f t="shared" si="109"/>
        <v>0</v>
      </c>
      <c r="Q224" s="47">
        <f t="shared" si="110"/>
        <v>0</v>
      </c>
      <c r="R224" s="47">
        <f t="shared" si="111"/>
        <v>0</v>
      </c>
      <c r="S224" s="47"/>
      <c r="V224" s="48"/>
    </row>
    <row r="225" spans="1:22" ht="17.25" customHeight="1">
      <c r="A225" s="94"/>
      <c r="B225" s="88"/>
      <c r="C225" s="90"/>
      <c r="D225" s="46">
        <v>5</v>
      </c>
      <c r="E225" s="46">
        <v>1</v>
      </c>
      <c r="F225" s="46">
        <v>78.099999999999994</v>
      </c>
      <c r="G225" s="46" t="s">
        <v>2</v>
      </c>
      <c r="H225" s="47">
        <f t="shared" si="103"/>
        <v>78.099999999999994</v>
      </c>
      <c r="I225" s="47">
        <f t="shared" si="88"/>
        <v>0</v>
      </c>
      <c r="J225" s="47">
        <f t="shared" si="104"/>
        <v>0</v>
      </c>
      <c r="K225" s="47">
        <f t="shared" si="105"/>
        <v>0</v>
      </c>
      <c r="L225" s="47">
        <f t="shared" si="106"/>
        <v>78.099999999999994</v>
      </c>
      <c r="M225" s="47">
        <f t="shared" si="107"/>
        <v>0</v>
      </c>
      <c r="N225" s="47">
        <f t="shared" si="108"/>
        <v>0</v>
      </c>
      <c r="O225" s="47">
        <f t="shared" si="90"/>
        <v>0</v>
      </c>
      <c r="P225" s="47">
        <f t="shared" si="109"/>
        <v>0</v>
      </c>
      <c r="Q225" s="47">
        <f t="shared" si="110"/>
        <v>0</v>
      </c>
      <c r="R225" s="47">
        <f t="shared" si="111"/>
        <v>0</v>
      </c>
      <c r="S225" s="47"/>
      <c r="V225" s="48"/>
    </row>
    <row r="226" spans="1:22" ht="17.25" customHeight="1">
      <c r="A226" s="93">
        <v>74</v>
      </c>
      <c r="B226" s="87" t="s">
        <v>106</v>
      </c>
      <c r="C226" s="89" t="s">
        <v>142</v>
      </c>
      <c r="D226" s="46">
        <v>2</v>
      </c>
      <c r="E226" s="46">
        <v>139</v>
      </c>
      <c r="F226" s="46">
        <v>34.9</v>
      </c>
      <c r="G226" s="46" t="s">
        <v>60</v>
      </c>
      <c r="H226" s="47">
        <f t="shared" si="103"/>
        <v>34.9</v>
      </c>
      <c r="I226" s="47">
        <f t="shared" si="88"/>
        <v>0</v>
      </c>
      <c r="J226" s="47">
        <f t="shared" si="104"/>
        <v>0</v>
      </c>
      <c r="K226" s="47">
        <f t="shared" si="105"/>
        <v>0</v>
      </c>
      <c r="L226" s="47">
        <f t="shared" si="106"/>
        <v>0</v>
      </c>
      <c r="M226" s="47">
        <f t="shared" si="107"/>
        <v>34.9</v>
      </c>
      <c r="N226" s="47">
        <f t="shared" si="108"/>
        <v>0</v>
      </c>
      <c r="O226" s="47">
        <f t="shared" si="90"/>
        <v>0</v>
      </c>
      <c r="P226" s="47">
        <f t="shared" si="109"/>
        <v>0</v>
      </c>
      <c r="Q226" s="47">
        <f t="shared" si="110"/>
        <v>0</v>
      </c>
      <c r="R226" s="47">
        <f t="shared" si="111"/>
        <v>0</v>
      </c>
      <c r="S226" s="47"/>
      <c r="V226" s="48"/>
    </row>
    <row r="227" spans="1:22" ht="17.25" customHeight="1">
      <c r="A227" s="95"/>
      <c r="B227" s="91"/>
      <c r="C227" s="92"/>
      <c r="D227" s="46">
        <v>2</v>
      </c>
      <c r="E227" s="46">
        <v>146</v>
      </c>
      <c r="F227" s="46">
        <v>74.099999999999994</v>
      </c>
      <c r="G227" s="46" t="s">
        <v>60</v>
      </c>
      <c r="H227" s="47">
        <f t="shared" si="103"/>
        <v>74.099999999999994</v>
      </c>
      <c r="I227" s="47">
        <f t="shared" si="88"/>
        <v>0</v>
      </c>
      <c r="J227" s="47">
        <f t="shared" si="104"/>
        <v>0</v>
      </c>
      <c r="K227" s="47">
        <f t="shared" si="105"/>
        <v>0</v>
      </c>
      <c r="L227" s="47">
        <f t="shared" si="106"/>
        <v>0</v>
      </c>
      <c r="M227" s="47">
        <f t="shared" si="107"/>
        <v>74.099999999999994</v>
      </c>
      <c r="N227" s="47">
        <f t="shared" si="108"/>
        <v>0</v>
      </c>
      <c r="O227" s="47">
        <f t="shared" si="90"/>
        <v>0</v>
      </c>
      <c r="P227" s="47">
        <f t="shared" si="109"/>
        <v>0</v>
      </c>
      <c r="Q227" s="47">
        <f t="shared" si="110"/>
        <v>0</v>
      </c>
      <c r="R227" s="47">
        <f t="shared" si="111"/>
        <v>0</v>
      </c>
      <c r="S227" s="47"/>
      <c r="V227" s="48"/>
    </row>
    <row r="228" spans="1:22" ht="17.25" customHeight="1">
      <c r="A228" s="95"/>
      <c r="B228" s="91"/>
      <c r="C228" s="92"/>
      <c r="D228" s="46">
        <v>2</v>
      </c>
      <c r="E228" s="46">
        <v>138</v>
      </c>
      <c r="F228" s="46">
        <v>61.8</v>
      </c>
      <c r="G228" s="46" t="s">
        <v>60</v>
      </c>
      <c r="H228" s="47">
        <f t="shared" si="103"/>
        <v>61.8</v>
      </c>
      <c r="I228" s="47">
        <f>IF($G228="CLN",$F228,0)</f>
        <v>0</v>
      </c>
      <c r="J228" s="61">
        <f>IF($G228="NTS",$F228,0)</f>
        <v>0</v>
      </c>
      <c r="K228" s="61">
        <f>IF($G228="LUK",$F228,0)</f>
        <v>0</v>
      </c>
      <c r="L228" s="61">
        <f>IF($G228="LUC",$F228,0)</f>
        <v>0</v>
      </c>
      <c r="M228" s="61">
        <f>IF($G228="HNK",$F228,0)</f>
        <v>61.8</v>
      </c>
      <c r="N228" s="47">
        <f t="shared" si="108"/>
        <v>0</v>
      </c>
      <c r="O228" s="47">
        <f>IF($G228="ODT",$F228,0)</f>
        <v>0</v>
      </c>
      <c r="P228" s="61">
        <f>IF($G228="DGT",$F228,0)</f>
        <v>0</v>
      </c>
      <c r="Q228" s="47">
        <f>SUM(R228)</f>
        <v>0</v>
      </c>
      <c r="R228" s="61">
        <f>IF($G228="BCS",$F228,0)</f>
        <v>0</v>
      </c>
      <c r="S228" s="47"/>
      <c r="V228" s="48"/>
    </row>
    <row r="229" spans="1:22" ht="17.25" customHeight="1">
      <c r="A229" s="95"/>
      <c r="B229" s="91"/>
      <c r="C229" s="92"/>
      <c r="D229" s="46">
        <v>2</v>
      </c>
      <c r="E229" s="46">
        <v>156</v>
      </c>
      <c r="F229" s="46">
        <v>1541.3</v>
      </c>
      <c r="G229" s="46" t="s">
        <v>3</v>
      </c>
      <c r="H229" s="47">
        <f t="shared" si="103"/>
        <v>1541.3</v>
      </c>
      <c r="I229" s="47">
        <f t="shared" si="88"/>
        <v>1541.3</v>
      </c>
      <c r="J229" s="47">
        <f t="shared" si="104"/>
        <v>0</v>
      </c>
      <c r="K229" s="47">
        <f t="shared" si="105"/>
        <v>0</v>
      </c>
      <c r="L229" s="47">
        <f t="shared" si="106"/>
        <v>0</v>
      </c>
      <c r="M229" s="47">
        <f t="shared" si="107"/>
        <v>0</v>
      </c>
      <c r="N229" s="47">
        <f t="shared" si="108"/>
        <v>0</v>
      </c>
      <c r="O229" s="47">
        <f t="shared" si="90"/>
        <v>0</v>
      </c>
      <c r="P229" s="47">
        <f t="shared" si="109"/>
        <v>0</v>
      </c>
      <c r="Q229" s="47">
        <f t="shared" si="110"/>
        <v>0</v>
      </c>
      <c r="R229" s="47">
        <f t="shared" si="111"/>
        <v>0</v>
      </c>
      <c r="S229" s="47"/>
      <c r="V229" s="48"/>
    </row>
    <row r="230" spans="1:22" ht="17.25" customHeight="1">
      <c r="A230" s="94"/>
      <c r="B230" s="88"/>
      <c r="C230" s="90"/>
      <c r="D230" s="46">
        <v>5</v>
      </c>
      <c r="E230" s="46">
        <v>10</v>
      </c>
      <c r="F230" s="46">
        <v>287.89999999999998</v>
      </c>
      <c r="G230" s="46" t="s">
        <v>3</v>
      </c>
      <c r="H230" s="47">
        <f t="shared" si="103"/>
        <v>287.89999999999998</v>
      </c>
      <c r="I230" s="47">
        <f t="shared" si="88"/>
        <v>287.89999999999998</v>
      </c>
      <c r="J230" s="47">
        <f t="shared" si="104"/>
        <v>0</v>
      </c>
      <c r="K230" s="47">
        <f t="shared" si="105"/>
        <v>0</v>
      </c>
      <c r="L230" s="47">
        <f t="shared" si="106"/>
        <v>0</v>
      </c>
      <c r="M230" s="47">
        <f t="shared" si="107"/>
        <v>0</v>
      </c>
      <c r="N230" s="47">
        <f t="shared" si="108"/>
        <v>0</v>
      </c>
      <c r="O230" s="47">
        <f t="shared" si="90"/>
        <v>0</v>
      </c>
      <c r="P230" s="47">
        <f t="shared" si="109"/>
        <v>0</v>
      </c>
      <c r="Q230" s="47">
        <f t="shared" si="110"/>
        <v>0</v>
      </c>
      <c r="R230" s="47">
        <f t="shared" si="111"/>
        <v>0</v>
      </c>
      <c r="S230" s="47"/>
      <c r="V230" s="48"/>
    </row>
    <row r="231" spans="1:22" ht="21" customHeight="1">
      <c r="A231" s="55">
        <v>75</v>
      </c>
      <c r="B231" s="51" t="s">
        <v>108</v>
      </c>
      <c r="C231" s="46" t="s">
        <v>142</v>
      </c>
      <c r="D231" s="46">
        <v>2</v>
      </c>
      <c r="E231" s="46">
        <v>8</v>
      </c>
      <c r="F231" s="46">
        <v>298.3</v>
      </c>
      <c r="G231" s="46" t="s">
        <v>130</v>
      </c>
      <c r="H231" s="47">
        <f t="shared" ref="H231" si="112">SUM(I231:M231)</f>
        <v>98.300000000000011</v>
      </c>
      <c r="I231" s="47">
        <f>F231-N231</f>
        <v>98.300000000000011</v>
      </c>
      <c r="J231" s="47">
        <f t="shared" si="104"/>
        <v>0</v>
      </c>
      <c r="K231" s="47">
        <f t="shared" si="105"/>
        <v>0</v>
      </c>
      <c r="L231" s="47">
        <f t="shared" si="106"/>
        <v>0</v>
      </c>
      <c r="M231" s="47">
        <f t="shared" si="107"/>
        <v>0</v>
      </c>
      <c r="N231" s="47">
        <f>SUM(O231:O231)</f>
        <v>200</v>
      </c>
      <c r="O231" s="47">
        <v>200</v>
      </c>
      <c r="P231" s="47">
        <f t="shared" si="109"/>
        <v>0</v>
      </c>
      <c r="Q231" s="47">
        <f t="shared" si="110"/>
        <v>0</v>
      </c>
      <c r="R231" s="47">
        <f t="shared" si="111"/>
        <v>0</v>
      </c>
      <c r="S231" s="47"/>
      <c r="V231" s="48"/>
    </row>
    <row r="232" spans="1:22" ht="21" customHeight="1">
      <c r="A232" s="58">
        <v>76</v>
      </c>
      <c r="B232" s="51" t="s">
        <v>166</v>
      </c>
      <c r="C232" s="46" t="s">
        <v>142</v>
      </c>
      <c r="D232" s="46">
        <v>2</v>
      </c>
      <c r="E232" s="46">
        <v>164</v>
      </c>
      <c r="F232" s="46">
        <v>561.9</v>
      </c>
      <c r="G232" s="46" t="s">
        <v>130</v>
      </c>
      <c r="H232" s="47">
        <f t="shared" ref="H232" si="113">SUM(I232:M232)</f>
        <v>361.9</v>
      </c>
      <c r="I232" s="47">
        <f>F232-N232</f>
        <v>361.9</v>
      </c>
      <c r="J232" s="47">
        <f t="shared" si="104"/>
        <v>0</v>
      </c>
      <c r="K232" s="47">
        <f t="shared" si="105"/>
        <v>0</v>
      </c>
      <c r="L232" s="47">
        <f t="shared" si="106"/>
        <v>0</v>
      </c>
      <c r="M232" s="47">
        <f t="shared" si="107"/>
        <v>0</v>
      </c>
      <c r="N232" s="47">
        <f>SUM(O232:O232)</f>
        <v>200</v>
      </c>
      <c r="O232" s="47">
        <v>200</v>
      </c>
      <c r="P232" s="47"/>
      <c r="Q232" s="47"/>
      <c r="R232" s="47"/>
      <c r="S232" s="47"/>
      <c r="V232" s="48"/>
    </row>
    <row r="233" spans="1:22" ht="21" customHeight="1">
      <c r="A233" s="36">
        <v>77</v>
      </c>
      <c r="B233" s="51" t="s">
        <v>109</v>
      </c>
      <c r="C233" s="46" t="s">
        <v>142</v>
      </c>
      <c r="D233" s="46">
        <v>3</v>
      </c>
      <c r="E233" s="46">
        <v>6</v>
      </c>
      <c r="F233" s="46">
        <v>754.3</v>
      </c>
      <c r="G233" s="46" t="s">
        <v>130</v>
      </c>
      <c r="H233" s="47">
        <f t="shared" si="103"/>
        <v>454.29999999999995</v>
      </c>
      <c r="I233" s="47">
        <f>F233-O233</f>
        <v>454.29999999999995</v>
      </c>
      <c r="J233" s="47">
        <f t="shared" si="104"/>
        <v>0</v>
      </c>
      <c r="K233" s="47">
        <f t="shared" si="105"/>
        <v>0</v>
      </c>
      <c r="L233" s="47">
        <f t="shared" si="106"/>
        <v>0</v>
      </c>
      <c r="M233" s="47">
        <f t="shared" si="107"/>
        <v>0</v>
      </c>
      <c r="N233" s="47">
        <f t="shared" ref="N233:N251" si="114">SUM(O233:P233)</f>
        <v>300</v>
      </c>
      <c r="O233" s="47">
        <v>300</v>
      </c>
      <c r="P233" s="47">
        <f t="shared" si="109"/>
        <v>0</v>
      </c>
      <c r="Q233" s="47">
        <f t="shared" si="110"/>
        <v>0</v>
      </c>
      <c r="R233" s="47">
        <f t="shared" si="111"/>
        <v>0</v>
      </c>
      <c r="S233" s="47"/>
      <c r="V233" s="48"/>
    </row>
    <row r="234" spans="1:22" ht="17.25" customHeight="1">
      <c r="A234" s="93">
        <v>78</v>
      </c>
      <c r="B234" s="87" t="s">
        <v>140</v>
      </c>
      <c r="C234" s="89" t="s">
        <v>142</v>
      </c>
      <c r="D234" s="46">
        <v>2</v>
      </c>
      <c r="E234" s="46">
        <v>21</v>
      </c>
      <c r="F234" s="46">
        <v>67.400000000000006</v>
      </c>
      <c r="G234" s="46" t="s">
        <v>2</v>
      </c>
      <c r="H234" s="47">
        <f t="shared" si="103"/>
        <v>67.400000000000006</v>
      </c>
      <c r="I234" s="47">
        <f t="shared" ref="I234:I260" si="115">IF($G234="CLN",$F234,0)</f>
        <v>0</v>
      </c>
      <c r="J234" s="47">
        <f t="shared" si="104"/>
        <v>0</v>
      </c>
      <c r="K234" s="47">
        <f t="shared" si="105"/>
        <v>0</v>
      </c>
      <c r="L234" s="47">
        <f t="shared" si="106"/>
        <v>67.400000000000006</v>
      </c>
      <c r="M234" s="47">
        <f t="shared" si="107"/>
        <v>0</v>
      </c>
      <c r="N234" s="47">
        <f t="shared" si="114"/>
        <v>0</v>
      </c>
      <c r="O234" s="47">
        <f t="shared" ref="O234:O260" si="116">IF($G234="ODT",$F234,0)</f>
        <v>0</v>
      </c>
      <c r="P234" s="47">
        <f t="shared" si="109"/>
        <v>0</v>
      </c>
      <c r="Q234" s="47">
        <f t="shared" si="110"/>
        <v>0</v>
      </c>
      <c r="R234" s="47">
        <f t="shared" si="111"/>
        <v>0</v>
      </c>
      <c r="S234" s="47"/>
      <c r="V234" s="48"/>
    </row>
    <row r="235" spans="1:22" ht="17.25" customHeight="1">
      <c r="A235" s="95"/>
      <c r="B235" s="91"/>
      <c r="C235" s="92"/>
      <c r="D235" s="46">
        <v>2</v>
      </c>
      <c r="E235" s="46">
        <v>23</v>
      </c>
      <c r="F235" s="46">
        <v>87.3</v>
      </c>
      <c r="G235" s="46" t="s">
        <v>2</v>
      </c>
      <c r="H235" s="47">
        <f t="shared" si="103"/>
        <v>87.3</v>
      </c>
      <c r="I235" s="47">
        <f t="shared" si="115"/>
        <v>0</v>
      </c>
      <c r="J235" s="47">
        <f t="shared" si="104"/>
        <v>0</v>
      </c>
      <c r="K235" s="47">
        <f t="shared" si="105"/>
        <v>0</v>
      </c>
      <c r="L235" s="47">
        <f t="shared" si="106"/>
        <v>87.3</v>
      </c>
      <c r="M235" s="47">
        <f t="shared" si="107"/>
        <v>0</v>
      </c>
      <c r="N235" s="47">
        <f t="shared" si="114"/>
        <v>0</v>
      </c>
      <c r="O235" s="47">
        <f t="shared" si="116"/>
        <v>0</v>
      </c>
      <c r="P235" s="47">
        <f t="shared" si="109"/>
        <v>0</v>
      </c>
      <c r="Q235" s="47">
        <f t="shared" si="110"/>
        <v>0</v>
      </c>
      <c r="R235" s="47">
        <f t="shared" si="111"/>
        <v>0</v>
      </c>
      <c r="S235" s="47"/>
      <c r="V235" s="48"/>
    </row>
    <row r="236" spans="1:22" ht="17.25" customHeight="1">
      <c r="A236" s="95"/>
      <c r="B236" s="91"/>
      <c r="C236" s="92"/>
      <c r="D236" s="46">
        <v>2</v>
      </c>
      <c r="E236" s="46">
        <v>25</v>
      </c>
      <c r="F236" s="46">
        <v>73.599999999999994</v>
      </c>
      <c r="G236" s="46" t="s">
        <v>2</v>
      </c>
      <c r="H236" s="47">
        <f t="shared" si="103"/>
        <v>73.599999999999994</v>
      </c>
      <c r="I236" s="47">
        <f t="shared" si="115"/>
        <v>0</v>
      </c>
      <c r="J236" s="47">
        <f t="shared" si="104"/>
        <v>0</v>
      </c>
      <c r="K236" s="47">
        <f t="shared" si="105"/>
        <v>0</v>
      </c>
      <c r="L236" s="47">
        <f t="shared" si="106"/>
        <v>73.599999999999994</v>
      </c>
      <c r="M236" s="47">
        <f t="shared" si="107"/>
        <v>0</v>
      </c>
      <c r="N236" s="47">
        <f t="shared" si="114"/>
        <v>0</v>
      </c>
      <c r="O236" s="47">
        <f t="shared" si="116"/>
        <v>0</v>
      </c>
      <c r="P236" s="47">
        <f t="shared" si="109"/>
        <v>0</v>
      </c>
      <c r="Q236" s="47">
        <f t="shared" si="110"/>
        <v>0</v>
      </c>
      <c r="R236" s="47">
        <f t="shared" si="111"/>
        <v>0</v>
      </c>
      <c r="S236" s="47"/>
      <c r="V236" s="48"/>
    </row>
    <row r="237" spans="1:22" ht="17.25" customHeight="1">
      <c r="A237" s="95"/>
      <c r="B237" s="91"/>
      <c r="C237" s="92"/>
      <c r="D237" s="46">
        <v>2</v>
      </c>
      <c r="E237" s="46">
        <v>34</v>
      </c>
      <c r="F237" s="46">
        <v>115.3</v>
      </c>
      <c r="G237" s="46" t="s">
        <v>2</v>
      </c>
      <c r="H237" s="47">
        <f t="shared" si="103"/>
        <v>115.3</v>
      </c>
      <c r="I237" s="47">
        <f t="shared" si="115"/>
        <v>0</v>
      </c>
      <c r="J237" s="47">
        <f t="shared" si="104"/>
        <v>0</v>
      </c>
      <c r="K237" s="47">
        <f t="shared" si="105"/>
        <v>0</v>
      </c>
      <c r="L237" s="47">
        <f t="shared" si="106"/>
        <v>115.3</v>
      </c>
      <c r="M237" s="47">
        <f t="shared" si="107"/>
        <v>0</v>
      </c>
      <c r="N237" s="47">
        <f t="shared" si="114"/>
        <v>0</v>
      </c>
      <c r="O237" s="47">
        <f t="shared" si="116"/>
        <v>0</v>
      </c>
      <c r="P237" s="47">
        <f t="shared" si="109"/>
        <v>0</v>
      </c>
      <c r="Q237" s="47">
        <f t="shared" si="110"/>
        <v>0</v>
      </c>
      <c r="R237" s="47">
        <f t="shared" si="111"/>
        <v>0</v>
      </c>
      <c r="S237" s="47"/>
      <c r="V237" s="48"/>
    </row>
    <row r="238" spans="1:22" ht="17.25" customHeight="1">
      <c r="A238" s="95"/>
      <c r="B238" s="91"/>
      <c r="C238" s="92"/>
      <c r="D238" s="46">
        <v>2</v>
      </c>
      <c r="E238" s="46">
        <v>47</v>
      </c>
      <c r="F238" s="46">
        <v>96.3</v>
      </c>
      <c r="G238" s="46" t="s">
        <v>2</v>
      </c>
      <c r="H238" s="47">
        <f t="shared" si="103"/>
        <v>96.3</v>
      </c>
      <c r="I238" s="47">
        <f t="shared" si="115"/>
        <v>0</v>
      </c>
      <c r="J238" s="47">
        <f t="shared" si="104"/>
        <v>0</v>
      </c>
      <c r="K238" s="47">
        <f t="shared" si="105"/>
        <v>0</v>
      </c>
      <c r="L238" s="47">
        <f t="shared" si="106"/>
        <v>96.3</v>
      </c>
      <c r="M238" s="47">
        <f t="shared" si="107"/>
        <v>0</v>
      </c>
      <c r="N238" s="47">
        <f t="shared" si="114"/>
        <v>0</v>
      </c>
      <c r="O238" s="47">
        <f t="shared" si="116"/>
        <v>0</v>
      </c>
      <c r="P238" s="47">
        <f t="shared" si="109"/>
        <v>0</v>
      </c>
      <c r="Q238" s="47">
        <f t="shared" si="110"/>
        <v>0</v>
      </c>
      <c r="R238" s="47">
        <f t="shared" si="111"/>
        <v>0</v>
      </c>
      <c r="S238" s="47"/>
      <c r="V238" s="48"/>
    </row>
    <row r="239" spans="1:22" ht="17.25" customHeight="1">
      <c r="A239" s="95"/>
      <c r="B239" s="91"/>
      <c r="C239" s="92"/>
      <c r="D239" s="46">
        <v>2</v>
      </c>
      <c r="E239" s="46">
        <v>51</v>
      </c>
      <c r="F239" s="46">
        <v>77.900000000000006</v>
      </c>
      <c r="G239" s="46" t="s">
        <v>2</v>
      </c>
      <c r="H239" s="47">
        <f t="shared" si="103"/>
        <v>77.900000000000006</v>
      </c>
      <c r="I239" s="47">
        <f t="shared" si="115"/>
        <v>0</v>
      </c>
      <c r="J239" s="47">
        <f t="shared" si="104"/>
        <v>0</v>
      </c>
      <c r="K239" s="47">
        <f t="shared" si="105"/>
        <v>0</v>
      </c>
      <c r="L239" s="47">
        <f t="shared" si="106"/>
        <v>77.900000000000006</v>
      </c>
      <c r="M239" s="47">
        <f t="shared" si="107"/>
        <v>0</v>
      </c>
      <c r="N239" s="47">
        <f t="shared" si="114"/>
        <v>0</v>
      </c>
      <c r="O239" s="47">
        <f t="shared" si="116"/>
        <v>0</v>
      </c>
      <c r="P239" s="47">
        <f t="shared" si="109"/>
        <v>0</v>
      </c>
      <c r="Q239" s="47">
        <f t="shared" si="110"/>
        <v>0</v>
      </c>
      <c r="R239" s="47">
        <f t="shared" si="111"/>
        <v>0</v>
      </c>
      <c r="S239" s="47"/>
      <c r="V239" s="48"/>
    </row>
    <row r="240" spans="1:22" ht="17.25" customHeight="1">
      <c r="A240" s="95"/>
      <c r="B240" s="91"/>
      <c r="C240" s="92"/>
      <c r="D240" s="46">
        <v>2</v>
      </c>
      <c r="E240" s="46">
        <v>52</v>
      </c>
      <c r="F240" s="46">
        <v>42</v>
      </c>
      <c r="G240" s="46" t="s">
        <v>2</v>
      </c>
      <c r="H240" s="47">
        <f t="shared" si="103"/>
        <v>42</v>
      </c>
      <c r="I240" s="47">
        <f t="shared" si="115"/>
        <v>0</v>
      </c>
      <c r="J240" s="47">
        <f t="shared" si="104"/>
        <v>0</v>
      </c>
      <c r="K240" s="47">
        <f t="shared" si="105"/>
        <v>0</v>
      </c>
      <c r="L240" s="47">
        <f t="shared" si="106"/>
        <v>42</v>
      </c>
      <c r="M240" s="47">
        <f t="shared" si="107"/>
        <v>0</v>
      </c>
      <c r="N240" s="47">
        <f t="shared" si="114"/>
        <v>0</v>
      </c>
      <c r="O240" s="47">
        <f t="shared" si="116"/>
        <v>0</v>
      </c>
      <c r="P240" s="47">
        <f t="shared" si="109"/>
        <v>0</v>
      </c>
      <c r="Q240" s="47">
        <f t="shared" si="110"/>
        <v>0</v>
      </c>
      <c r="R240" s="47">
        <f t="shared" si="111"/>
        <v>0</v>
      </c>
      <c r="S240" s="47"/>
      <c r="V240" s="48"/>
    </row>
    <row r="241" spans="1:22" ht="17.25" customHeight="1">
      <c r="A241" s="94"/>
      <c r="B241" s="88"/>
      <c r="C241" s="90"/>
      <c r="D241" s="46">
        <v>2</v>
      </c>
      <c r="E241" s="46">
        <v>53</v>
      </c>
      <c r="F241" s="46">
        <v>156</v>
      </c>
      <c r="G241" s="46" t="s">
        <v>2</v>
      </c>
      <c r="H241" s="47">
        <f t="shared" si="103"/>
        <v>156</v>
      </c>
      <c r="I241" s="47">
        <f t="shared" si="115"/>
        <v>0</v>
      </c>
      <c r="J241" s="47">
        <f t="shared" si="104"/>
        <v>0</v>
      </c>
      <c r="K241" s="47">
        <f t="shared" si="105"/>
        <v>0</v>
      </c>
      <c r="L241" s="47">
        <f t="shared" si="106"/>
        <v>156</v>
      </c>
      <c r="M241" s="47">
        <f t="shared" si="107"/>
        <v>0</v>
      </c>
      <c r="N241" s="47">
        <f t="shared" si="114"/>
        <v>0</v>
      </c>
      <c r="O241" s="47">
        <f t="shared" si="116"/>
        <v>0</v>
      </c>
      <c r="P241" s="47">
        <f t="shared" si="109"/>
        <v>0</v>
      </c>
      <c r="Q241" s="47">
        <f t="shared" si="110"/>
        <v>0</v>
      </c>
      <c r="R241" s="47">
        <f t="shared" si="111"/>
        <v>0</v>
      </c>
      <c r="S241" s="47"/>
      <c r="V241" s="48"/>
    </row>
    <row r="242" spans="1:22" ht="17.25" customHeight="1">
      <c r="A242" s="93">
        <v>79</v>
      </c>
      <c r="B242" s="87" t="s">
        <v>143</v>
      </c>
      <c r="C242" s="89" t="s">
        <v>142</v>
      </c>
      <c r="D242" s="46">
        <v>2</v>
      </c>
      <c r="E242" s="46">
        <v>104</v>
      </c>
      <c r="F242" s="46">
        <v>114.2</v>
      </c>
      <c r="G242" s="46" t="s">
        <v>2</v>
      </c>
      <c r="H242" s="47">
        <f t="shared" si="103"/>
        <v>114.2</v>
      </c>
      <c r="I242" s="47">
        <f t="shared" si="115"/>
        <v>0</v>
      </c>
      <c r="J242" s="47">
        <f t="shared" si="104"/>
        <v>0</v>
      </c>
      <c r="K242" s="47">
        <f t="shared" si="105"/>
        <v>0</v>
      </c>
      <c r="L242" s="47">
        <f t="shared" si="106"/>
        <v>114.2</v>
      </c>
      <c r="M242" s="47">
        <f t="shared" si="107"/>
        <v>0</v>
      </c>
      <c r="N242" s="47">
        <f t="shared" si="114"/>
        <v>0</v>
      </c>
      <c r="O242" s="47">
        <f t="shared" si="116"/>
        <v>0</v>
      </c>
      <c r="P242" s="47">
        <f t="shared" si="109"/>
        <v>0</v>
      </c>
      <c r="Q242" s="47">
        <f t="shared" si="110"/>
        <v>0</v>
      </c>
      <c r="R242" s="47">
        <f t="shared" si="111"/>
        <v>0</v>
      </c>
      <c r="S242" s="47"/>
      <c r="V242" s="48"/>
    </row>
    <row r="243" spans="1:22" ht="17.25" customHeight="1">
      <c r="A243" s="95"/>
      <c r="B243" s="91"/>
      <c r="C243" s="92"/>
      <c r="D243" s="46">
        <v>2</v>
      </c>
      <c r="E243" s="46">
        <v>123</v>
      </c>
      <c r="F243" s="46">
        <v>17.100000000000001</v>
      </c>
      <c r="G243" s="46" t="s">
        <v>2</v>
      </c>
      <c r="H243" s="47">
        <f t="shared" si="103"/>
        <v>17.100000000000001</v>
      </c>
      <c r="I243" s="47">
        <f t="shared" si="115"/>
        <v>0</v>
      </c>
      <c r="J243" s="47">
        <f t="shared" si="104"/>
        <v>0</v>
      </c>
      <c r="K243" s="47">
        <f t="shared" si="105"/>
        <v>0</v>
      </c>
      <c r="L243" s="47">
        <f t="shared" si="106"/>
        <v>17.100000000000001</v>
      </c>
      <c r="M243" s="47">
        <f t="shared" si="107"/>
        <v>0</v>
      </c>
      <c r="N243" s="47">
        <f t="shared" si="114"/>
        <v>0</v>
      </c>
      <c r="O243" s="47">
        <f t="shared" si="116"/>
        <v>0</v>
      </c>
      <c r="P243" s="47">
        <f t="shared" si="109"/>
        <v>0</v>
      </c>
      <c r="Q243" s="47">
        <f t="shared" si="110"/>
        <v>0</v>
      </c>
      <c r="R243" s="47">
        <f t="shared" si="111"/>
        <v>0</v>
      </c>
      <c r="S243" s="47"/>
      <c r="V243" s="48"/>
    </row>
    <row r="244" spans="1:22" ht="17.25" customHeight="1">
      <c r="A244" s="95"/>
      <c r="B244" s="91"/>
      <c r="C244" s="92"/>
      <c r="D244" s="46">
        <v>2</v>
      </c>
      <c r="E244" s="46">
        <v>129</v>
      </c>
      <c r="F244" s="46">
        <v>361.6</v>
      </c>
      <c r="G244" s="46" t="s">
        <v>2</v>
      </c>
      <c r="H244" s="47">
        <f t="shared" si="103"/>
        <v>361.6</v>
      </c>
      <c r="I244" s="47">
        <f t="shared" si="115"/>
        <v>0</v>
      </c>
      <c r="J244" s="47">
        <f t="shared" si="104"/>
        <v>0</v>
      </c>
      <c r="K244" s="47">
        <f t="shared" si="105"/>
        <v>0</v>
      </c>
      <c r="L244" s="47">
        <f t="shared" si="106"/>
        <v>361.6</v>
      </c>
      <c r="M244" s="47">
        <f t="shared" si="107"/>
        <v>0</v>
      </c>
      <c r="N244" s="47">
        <f t="shared" si="114"/>
        <v>0</v>
      </c>
      <c r="O244" s="47">
        <f t="shared" si="116"/>
        <v>0</v>
      </c>
      <c r="P244" s="47">
        <f t="shared" si="109"/>
        <v>0</v>
      </c>
      <c r="Q244" s="47">
        <f t="shared" si="110"/>
        <v>0</v>
      </c>
      <c r="R244" s="47">
        <f t="shared" si="111"/>
        <v>0</v>
      </c>
      <c r="S244" s="47"/>
      <c r="V244" s="48"/>
    </row>
    <row r="245" spans="1:22" ht="17.25" customHeight="1">
      <c r="A245" s="95"/>
      <c r="B245" s="91"/>
      <c r="C245" s="92"/>
      <c r="D245" s="46">
        <v>2</v>
      </c>
      <c r="E245" s="46">
        <v>134</v>
      </c>
      <c r="F245" s="46">
        <v>206.1</v>
      </c>
      <c r="G245" s="46" t="s">
        <v>2</v>
      </c>
      <c r="H245" s="47">
        <f t="shared" si="103"/>
        <v>206.1</v>
      </c>
      <c r="I245" s="47">
        <f t="shared" si="115"/>
        <v>0</v>
      </c>
      <c r="J245" s="47">
        <f t="shared" si="104"/>
        <v>0</v>
      </c>
      <c r="K245" s="47">
        <f t="shared" si="105"/>
        <v>0</v>
      </c>
      <c r="L245" s="47">
        <f t="shared" si="106"/>
        <v>206.1</v>
      </c>
      <c r="M245" s="47">
        <f t="shared" si="107"/>
        <v>0</v>
      </c>
      <c r="N245" s="47">
        <f t="shared" si="114"/>
        <v>0</v>
      </c>
      <c r="O245" s="47">
        <f t="shared" si="116"/>
        <v>0</v>
      </c>
      <c r="P245" s="47">
        <f t="shared" si="109"/>
        <v>0</v>
      </c>
      <c r="Q245" s="47">
        <f t="shared" si="110"/>
        <v>0</v>
      </c>
      <c r="R245" s="47">
        <f t="shared" si="111"/>
        <v>0</v>
      </c>
      <c r="S245" s="47"/>
      <c r="V245" s="48"/>
    </row>
    <row r="246" spans="1:22" ht="17.25" customHeight="1">
      <c r="A246" s="95"/>
      <c r="B246" s="91"/>
      <c r="C246" s="92"/>
      <c r="D246" s="46">
        <v>2</v>
      </c>
      <c r="E246" s="46">
        <v>135</v>
      </c>
      <c r="F246" s="46">
        <v>196</v>
      </c>
      <c r="G246" s="46" t="s">
        <v>2</v>
      </c>
      <c r="H246" s="47">
        <f t="shared" si="103"/>
        <v>196</v>
      </c>
      <c r="I246" s="47">
        <f t="shared" si="115"/>
        <v>0</v>
      </c>
      <c r="J246" s="47">
        <f t="shared" si="104"/>
        <v>0</v>
      </c>
      <c r="K246" s="47">
        <f t="shared" si="105"/>
        <v>0</v>
      </c>
      <c r="L246" s="47">
        <f t="shared" si="106"/>
        <v>196</v>
      </c>
      <c r="M246" s="47">
        <f t="shared" si="107"/>
        <v>0</v>
      </c>
      <c r="N246" s="47">
        <f t="shared" si="114"/>
        <v>0</v>
      </c>
      <c r="O246" s="47">
        <f t="shared" si="116"/>
        <v>0</v>
      </c>
      <c r="P246" s="47">
        <f t="shared" si="109"/>
        <v>0</v>
      </c>
      <c r="Q246" s="47">
        <f t="shared" si="110"/>
        <v>0</v>
      </c>
      <c r="R246" s="47">
        <f t="shared" si="111"/>
        <v>0</v>
      </c>
      <c r="S246" s="47"/>
      <c r="V246" s="48"/>
    </row>
    <row r="247" spans="1:22" ht="17.25" customHeight="1">
      <c r="A247" s="95"/>
      <c r="B247" s="91"/>
      <c r="C247" s="92"/>
      <c r="D247" s="46">
        <v>5</v>
      </c>
      <c r="E247" s="46">
        <v>8</v>
      </c>
      <c r="F247" s="46">
        <v>158.30000000000001</v>
      </c>
      <c r="G247" s="46" t="s">
        <v>2</v>
      </c>
      <c r="H247" s="47">
        <f t="shared" si="103"/>
        <v>158.30000000000001</v>
      </c>
      <c r="I247" s="47">
        <f t="shared" si="115"/>
        <v>0</v>
      </c>
      <c r="J247" s="47">
        <f t="shared" si="104"/>
        <v>0</v>
      </c>
      <c r="K247" s="47">
        <f t="shared" si="105"/>
        <v>0</v>
      </c>
      <c r="L247" s="47">
        <f t="shared" si="106"/>
        <v>158.30000000000001</v>
      </c>
      <c r="M247" s="47">
        <f t="shared" si="107"/>
        <v>0</v>
      </c>
      <c r="N247" s="47">
        <f t="shared" si="114"/>
        <v>0</v>
      </c>
      <c r="O247" s="47">
        <f t="shared" si="116"/>
        <v>0</v>
      </c>
      <c r="P247" s="47">
        <f t="shared" si="109"/>
        <v>0</v>
      </c>
      <c r="Q247" s="47">
        <f t="shared" si="110"/>
        <v>0</v>
      </c>
      <c r="R247" s="47">
        <f t="shared" si="111"/>
        <v>0</v>
      </c>
      <c r="S247" s="47"/>
      <c r="V247" s="48"/>
    </row>
    <row r="248" spans="1:22" ht="17.25" customHeight="1">
      <c r="A248" s="95"/>
      <c r="B248" s="91"/>
      <c r="C248" s="92"/>
      <c r="D248" s="46">
        <v>5</v>
      </c>
      <c r="E248" s="46">
        <v>13</v>
      </c>
      <c r="F248" s="46">
        <v>81.099999999999994</v>
      </c>
      <c r="G248" s="46" t="s">
        <v>60</v>
      </c>
      <c r="H248" s="47">
        <f t="shared" si="103"/>
        <v>81.099999999999994</v>
      </c>
      <c r="I248" s="47">
        <f t="shared" si="115"/>
        <v>0</v>
      </c>
      <c r="J248" s="47">
        <f t="shared" si="104"/>
        <v>0</v>
      </c>
      <c r="K248" s="47">
        <f t="shared" si="105"/>
        <v>0</v>
      </c>
      <c r="L248" s="47">
        <f t="shared" si="106"/>
        <v>0</v>
      </c>
      <c r="M248" s="47">
        <f t="shared" si="107"/>
        <v>81.099999999999994</v>
      </c>
      <c r="N248" s="47">
        <f t="shared" si="114"/>
        <v>0</v>
      </c>
      <c r="O248" s="47">
        <f t="shared" si="116"/>
        <v>0</v>
      </c>
      <c r="P248" s="47">
        <f t="shared" si="109"/>
        <v>0</v>
      </c>
      <c r="Q248" s="47">
        <f t="shared" si="110"/>
        <v>0</v>
      </c>
      <c r="R248" s="47">
        <f t="shared" si="111"/>
        <v>0</v>
      </c>
      <c r="S248" s="47"/>
      <c r="V248" s="48"/>
    </row>
    <row r="249" spans="1:22" ht="17.25" customHeight="1">
      <c r="A249" s="94"/>
      <c r="B249" s="88"/>
      <c r="C249" s="90"/>
      <c r="D249" s="46">
        <v>5</v>
      </c>
      <c r="E249" s="46">
        <v>19</v>
      </c>
      <c r="F249" s="46">
        <v>179.2</v>
      </c>
      <c r="G249" s="46" t="s">
        <v>2</v>
      </c>
      <c r="H249" s="47">
        <f t="shared" si="103"/>
        <v>179.2</v>
      </c>
      <c r="I249" s="47">
        <f t="shared" si="115"/>
        <v>0</v>
      </c>
      <c r="J249" s="47">
        <f t="shared" si="104"/>
        <v>0</v>
      </c>
      <c r="K249" s="47">
        <f t="shared" si="105"/>
        <v>0</v>
      </c>
      <c r="L249" s="47">
        <f t="shared" si="106"/>
        <v>179.2</v>
      </c>
      <c r="M249" s="47">
        <f t="shared" si="107"/>
        <v>0</v>
      </c>
      <c r="N249" s="47">
        <f t="shared" si="114"/>
        <v>0</v>
      </c>
      <c r="O249" s="47">
        <f t="shared" si="116"/>
        <v>0</v>
      </c>
      <c r="P249" s="47">
        <f t="shared" si="109"/>
        <v>0</v>
      </c>
      <c r="Q249" s="47">
        <f t="shared" si="110"/>
        <v>0</v>
      </c>
      <c r="R249" s="47">
        <f t="shared" si="111"/>
        <v>0</v>
      </c>
      <c r="S249" s="47"/>
      <c r="V249" s="48"/>
    </row>
    <row r="250" spans="1:22" ht="23.25" customHeight="1">
      <c r="A250" s="36">
        <v>80</v>
      </c>
      <c r="B250" s="51" t="s">
        <v>110</v>
      </c>
      <c r="C250" s="46" t="s">
        <v>142</v>
      </c>
      <c r="D250" s="46">
        <v>5</v>
      </c>
      <c r="E250" s="46">
        <v>24</v>
      </c>
      <c r="F250" s="46">
        <v>40.1</v>
      </c>
      <c r="G250" s="46" t="s">
        <v>2</v>
      </c>
      <c r="H250" s="47">
        <f t="shared" si="103"/>
        <v>40.1</v>
      </c>
      <c r="I250" s="47">
        <f t="shared" si="115"/>
        <v>0</v>
      </c>
      <c r="J250" s="47">
        <f t="shared" si="104"/>
        <v>0</v>
      </c>
      <c r="K250" s="47">
        <f t="shared" si="105"/>
        <v>0</v>
      </c>
      <c r="L250" s="47">
        <f t="shared" si="106"/>
        <v>40.1</v>
      </c>
      <c r="M250" s="47">
        <f t="shared" si="107"/>
        <v>0</v>
      </c>
      <c r="N250" s="47">
        <f t="shared" si="114"/>
        <v>0</v>
      </c>
      <c r="O250" s="47">
        <f t="shared" si="116"/>
        <v>0</v>
      </c>
      <c r="P250" s="47">
        <f t="shared" si="109"/>
        <v>0</v>
      </c>
      <c r="Q250" s="47">
        <f t="shared" si="110"/>
        <v>0</v>
      </c>
      <c r="R250" s="47">
        <f t="shared" si="111"/>
        <v>0</v>
      </c>
      <c r="S250" s="47"/>
      <c r="V250" s="48"/>
    </row>
    <row r="251" spans="1:22" ht="17.25" customHeight="1">
      <c r="A251" s="93">
        <v>81</v>
      </c>
      <c r="B251" s="87" t="s">
        <v>150</v>
      </c>
      <c r="C251" s="93" t="s">
        <v>184</v>
      </c>
      <c r="D251" s="46">
        <v>3</v>
      </c>
      <c r="E251" s="46">
        <v>14</v>
      </c>
      <c r="F251" s="46">
        <v>789.7</v>
      </c>
      <c r="G251" s="46" t="s">
        <v>3</v>
      </c>
      <c r="H251" s="47">
        <f t="shared" si="103"/>
        <v>789.7</v>
      </c>
      <c r="I251" s="47">
        <f>IF($G251="CLN",$F251,0)</f>
        <v>789.7</v>
      </c>
      <c r="J251" s="47">
        <f>IF($G251="NTS",$F251,0)</f>
        <v>0</v>
      </c>
      <c r="K251" s="47">
        <f>IF($G251="LUK",$F251,0)</f>
        <v>0</v>
      </c>
      <c r="L251" s="47">
        <f>IF($G251="LUC",$F251,0)</f>
        <v>0</v>
      </c>
      <c r="M251" s="47">
        <f>IF($G251="HNK",$F251,0)</f>
        <v>0</v>
      </c>
      <c r="N251" s="47">
        <f t="shared" si="114"/>
        <v>0</v>
      </c>
      <c r="O251" s="47">
        <f>IF($G251="ODT",$F251,0)</f>
        <v>0</v>
      </c>
      <c r="P251" s="47">
        <f>IF($G251="DGT",$F251,0)</f>
        <v>0</v>
      </c>
      <c r="Q251" s="47">
        <f>SUM(R251)</f>
        <v>0</v>
      </c>
      <c r="R251" s="47">
        <f>IF($G251="BCS",$F251,0)</f>
        <v>0</v>
      </c>
      <c r="S251" s="47"/>
      <c r="V251" s="48"/>
    </row>
    <row r="252" spans="1:22" ht="17.25" customHeight="1">
      <c r="A252" s="95"/>
      <c r="B252" s="91"/>
      <c r="C252" s="95"/>
      <c r="D252" s="46">
        <v>2</v>
      </c>
      <c r="E252" s="46">
        <v>9</v>
      </c>
      <c r="F252" s="46">
        <v>1771.8</v>
      </c>
      <c r="G252" s="46" t="s">
        <v>3</v>
      </c>
      <c r="H252" s="47">
        <v>1771.8</v>
      </c>
      <c r="I252" s="47">
        <v>1771.8</v>
      </c>
      <c r="J252" s="47">
        <v>0</v>
      </c>
      <c r="K252" s="47">
        <v>0</v>
      </c>
      <c r="L252" s="47">
        <v>0</v>
      </c>
      <c r="M252" s="47">
        <v>0</v>
      </c>
      <c r="N252" s="47">
        <v>0</v>
      </c>
      <c r="O252" s="47">
        <v>0</v>
      </c>
      <c r="P252" s="61"/>
      <c r="Q252" s="47"/>
      <c r="R252" s="61"/>
      <c r="S252" s="47"/>
      <c r="V252" s="48"/>
    </row>
    <row r="253" spans="1:22" ht="17.25" customHeight="1">
      <c r="A253" s="95"/>
      <c r="B253" s="91"/>
      <c r="C253" s="95"/>
      <c r="D253" s="46">
        <v>3</v>
      </c>
      <c r="E253" s="46">
        <v>16</v>
      </c>
      <c r="F253" s="46">
        <v>4223.6000000000004</v>
      </c>
      <c r="G253" s="46" t="s">
        <v>3</v>
      </c>
      <c r="H253" s="47">
        <v>4223.6000000000004</v>
      </c>
      <c r="I253" s="47">
        <v>4223.6000000000004</v>
      </c>
      <c r="J253" s="47">
        <v>0</v>
      </c>
      <c r="K253" s="47">
        <v>0</v>
      </c>
      <c r="L253" s="47">
        <v>0</v>
      </c>
      <c r="M253" s="47">
        <v>0</v>
      </c>
      <c r="N253" s="47">
        <v>0</v>
      </c>
      <c r="O253" s="47">
        <v>0</v>
      </c>
      <c r="P253" s="47"/>
      <c r="Q253" s="47"/>
      <c r="R253" s="47"/>
      <c r="S253" s="47"/>
      <c r="V253" s="48"/>
    </row>
    <row r="254" spans="1:22" ht="17.25" customHeight="1">
      <c r="A254" s="95"/>
      <c r="B254" s="91"/>
      <c r="C254" s="95"/>
      <c r="D254" s="46">
        <v>3</v>
      </c>
      <c r="E254" s="46">
        <v>22</v>
      </c>
      <c r="F254" s="46">
        <v>3265.8</v>
      </c>
      <c r="G254" s="46" t="s">
        <v>3</v>
      </c>
      <c r="H254" s="47">
        <v>3265.8</v>
      </c>
      <c r="I254" s="47">
        <v>3265.8</v>
      </c>
      <c r="J254" s="47">
        <v>0</v>
      </c>
      <c r="K254" s="47">
        <v>0</v>
      </c>
      <c r="L254" s="47">
        <v>0</v>
      </c>
      <c r="M254" s="47">
        <v>0</v>
      </c>
      <c r="N254" s="47">
        <v>0</v>
      </c>
      <c r="O254" s="47">
        <v>0</v>
      </c>
      <c r="P254" s="47"/>
      <c r="Q254" s="47"/>
      <c r="R254" s="47"/>
      <c r="S254" s="47"/>
      <c r="V254" s="48"/>
    </row>
    <row r="255" spans="1:22" ht="17.25" customHeight="1">
      <c r="A255" s="95"/>
      <c r="B255" s="91"/>
      <c r="C255" s="95"/>
      <c r="D255" s="46">
        <v>2</v>
      </c>
      <c r="E255" s="46">
        <v>58</v>
      </c>
      <c r="F255" s="46">
        <v>5716.7</v>
      </c>
      <c r="G255" s="60" t="s">
        <v>3</v>
      </c>
      <c r="H255" s="47">
        <f>I255</f>
        <v>5716.7</v>
      </c>
      <c r="I255" s="47">
        <f>IF($G255="CLN",$F255,0)</f>
        <v>5716.7</v>
      </c>
      <c r="J255" s="61">
        <f>IF($G255="NTS",$F255,0)</f>
        <v>0</v>
      </c>
      <c r="K255" s="61">
        <f>IF($G255="LUK",$F255,0)</f>
        <v>0</v>
      </c>
      <c r="L255" s="61">
        <f>IF($G255="LUC",$F255,0)</f>
        <v>0</v>
      </c>
      <c r="M255" s="47"/>
      <c r="N255" s="47"/>
      <c r="O255" s="47"/>
      <c r="P255" s="47"/>
      <c r="Q255" s="47"/>
      <c r="R255" s="47"/>
      <c r="S255" s="47"/>
      <c r="V255" s="48"/>
    </row>
    <row r="256" spans="1:22" ht="17.25" customHeight="1">
      <c r="A256" s="94"/>
      <c r="B256" s="88"/>
      <c r="C256" s="94"/>
      <c r="D256" s="46">
        <v>3</v>
      </c>
      <c r="E256" s="46">
        <v>18</v>
      </c>
      <c r="F256" s="46">
        <v>1172.2</v>
      </c>
      <c r="G256" s="46" t="s">
        <v>3</v>
      </c>
      <c r="H256" s="47">
        <v>1172.2</v>
      </c>
      <c r="I256" s="47">
        <v>1172.2</v>
      </c>
      <c r="J256" s="47">
        <v>0</v>
      </c>
      <c r="K256" s="47">
        <v>0</v>
      </c>
      <c r="L256" s="47">
        <v>0</v>
      </c>
      <c r="M256" s="47">
        <v>0</v>
      </c>
      <c r="N256" s="47">
        <v>0</v>
      </c>
      <c r="O256" s="47">
        <v>0</v>
      </c>
      <c r="P256" s="47"/>
      <c r="Q256" s="47"/>
      <c r="R256" s="47"/>
      <c r="S256" s="47"/>
      <c r="V256" s="48"/>
    </row>
    <row r="257" spans="1:22" ht="17.25" customHeight="1">
      <c r="A257" s="93">
        <v>82</v>
      </c>
      <c r="B257" s="87" t="s">
        <v>112</v>
      </c>
      <c r="C257" s="89" t="s">
        <v>142</v>
      </c>
      <c r="D257" s="46">
        <v>5</v>
      </c>
      <c r="E257" s="46">
        <v>27</v>
      </c>
      <c r="F257" s="46">
        <v>519.29999999999995</v>
      </c>
      <c r="G257" s="46" t="s">
        <v>111</v>
      </c>
      <c r="H257" s="47">
        <f t="shared" ref="H257:H281" si="117">SUM(I257:M257)</f>
        <v>519.29999999999995</v>
      </c>
      <c r="I257" s="47">
        <f t="shared" si="115"/>
        <v>0</v>
      </c>
      <c r="J257" s="47">
        <f t="shared" si="104"/>
        <v>0</v>
      </c>
      <c r="K257" s="47">
        <f t="shared" si="105"/>
        <v>519.29999999999995</v>
      </c>
      <c r="L257" s="47">
        <f t="shared" si="106"/>
        <v>0</v>
      </c>
      <c r="M257" s="47">
        <f t="shared" si="107"/>
        <v>0</v>
      </c>
      <c r="N257" s="47">
        <f t="shared" ref="N257:N271" si="118">SUM(O257:P257)</f>
        <v>0</v>
      </c>
      <c r="O257" s="47">
        <f t="shared" si="116"/>
        <v>0</v>
      </c>
      <c r="P257" s="47">
        <f t="shared" si="109"/>
        <v>0</v>
      </c>
      <c r="Q257" s="47">
        <f t="shared" si="110"/>
        <v>0</v>
      </c>
      <c r="R257" s="47">
        <f t="shared" si="111"/>
        <v>0</v>
      </c>
      <c r="S257" s="47"/>
      <c r="V257" s="48"/>
    </row>
    <row r="258" spans="1:22" ht="17.25" customHeight="1">
      <c r="A258" s="95"/>
      <c r="B258" s="91"/>
      <c r="C258" s="92"/>
      <c r="D258" s="46">
        <v>5</v>
      </c>
      <c r="E258" s="46">
        <v>35</v>
      </c>
      <c r="F258" s="46">
        <v>95.3</v>
      </c>
      <c r="G258" s="46" t="s">
        <v>2</v>
      </c>
      <c r="H258" s="47">
        <f t="shared" si="117"/>
        <v>95.3</v>
      </c>
      <c r="I258" s="47">
        <f t="shared" si="115"/>
        <v>0</v>
      </c>
      <c r="J258" s="47">
        <f t="shared" si="104"/>
        <v>0</v>
      </c>
      <c r="K258" s="47">
        <f t="shared" si="105"/>
        <v>0</v>
      </c>
      <c r="L258" s="47">
        <f t="shared" si="106"/>
        <v>95.3</v>
      </c>
      <c r="M258" s="47">
        <f t="shared" si="107"/>
        <v>0</v>
      </c>
      <c r="N258" s="47">
        <f t="shared" si="118"/>
        <v>0</v>
      </c>
      <c r="O258" s="47">
        <f t="shared" si="116"/>
        <v>0</v>
      </c>
      <c r="P258" s="47">
        <f t="shared" si="109"/>
        <v>0</v>
      </c>
      <c r="Q258" s="47">
        <f t="shared" si="110"/>
        <v>0</v>
      </c>
      <c r="R258" s="47">
        <f t="shared" si="111"/>
        <v>0</v>
      </c>
      <c r="S258" s="47"/>
      <c r="V258" s="48"/>
    </row>
    <row r="259" spans="1:22" ht="17.25" customHeight="1">
      <c r="A259" s="95"/>
      <c r="B259" s="91"/>
      <c r="C259" s="92"/>
      <c r="D259" s="46">
        <v>2</v>
      </c>
      <c r="E259" s="46">
        <v>83</v>
      </c>
      <c r="F259" s="46">
        <v>4191.5</v>
      </c>
      <c r="G259" s="46" t="s">
        <v>3</v>
      </c>
      <c r="H259" s="47">
        <f t="shared" si="117"/>
        <v>4191.5</v>
      </c>
      <c r="I259" s="47">
        <f t="shared" si="115"/>
        <v>4191.5</v>
      </c>
      <c r="J259" s="47">
        <f t="shared" si="104"/>
        <v>0</v>
      </c>
      <c r="K259" s="47">
        <f t="shared" si="105"/>
        <v>0</v>
      </c>
      <c r="L259" s="47">
        <f t="shared" si="106"/>
        <v>0</v>
      </c>
      <c r="M259" s="47">
        <f t="shared" si="107"/>
        <v>0</v>
      </c>
      <c r="N259" s="47">
        <f t="shared" si="118"/>
        <v>0</v>
      </c>
      <c r="O259" s="47">
        <f t="shared" si="116"/>
        <v>0</v>
      </c>
      <c r="P259" s="47">
        <f t="shared" si="109"/>
        <v>0</v>
      </c>
      <c r="Q259" s="47">
        <f t="shared" si="110"/>
        <v>0</v>
      </c>
      <c r="R259" s="47">
        <f t="shared" si="111"/>
        <v>0</v>
      </c>
      <c r="S259" s="47"/>
      <c r="V259" s="48"/>
    </row>
    <row r="260" spans="1:22" ht="17.25" customHeight="1">
      <c r="A260" s="94"/>
      <c r="B260" s="88"/>
      <c r="C260" s="90"/>
      <c r="D260" s="46">
        <v>2</v>
      </c>
      <c r="E260" s="46">
        <v>154</v>
      </c>
      <c r="F260" s="46">
        <v>6375.2</v>
      </c>
      <c r="G260" s="46" t="s">
        <v>3</v>
      </c>
      <c r="H260" s="47">
        <f t="shared" si="117"/>
        <v>6375.2</v>
      </c>
      <c r="I260" s="47">
        <f t="shared" si="115"/>
        <v>6375.2</v>
      </c>
      <c r="J260" s="47">
        <f t="shared" si="104"/>
        <v>0</v>
      </c>
      <c r="K260" s="47">
        <f t="shared" si="105"/>
        <v>0</v>
      </c>
      <c r="L260" s="47">
        <f t="shared" si="106"/>
        <v>0</v>
      </c>
      <c r="M260" s="47">
        <f t="shared" si="107"/>
        <v>0</v>
      </c>
      <c r="N260" s="47">
        <f t="shared" si="118"/>
        <v>0</v>
      </c>
      <c r="O260" s="47">
        <f t="shared" si="116"/>
        <v>0</v>
      </c>
      <c r="P260" s="47">
        <f t="shared" si="109"/>
        <v>0</v>
      </c>
      <c r="Q260" s="47">
        <f t="shared" si="110"/>
        <v>0</v>
      </c>
      <c r="R260" s="47">
        <f t="shared" si="111"/>
        <v>0</v>
      </c>
      <c r="S260" s="47"/>
      <c r="V260" s="48"/>
    </row>
    <row r="261" spans="1:22" ht="17.25" customHeight="1">
      <c r="A261" s="36">
        <v>83</v>
      </c>
      <c r="B261" s="51" t="s">
        <v>113</v>
      </c>
      <c r="C261" s="46" t="s">
        <v>142</v>
      </c>
      <c r="D261" s="46">
        <v>2</v>
      </c>
      <c r="E261" s="46">
        <v>10</v>
      </c>
      <c r="F261" s="46">
        <v>821.9</v>
      </c>
      <c r="G261" s="46" t="s">
        <v>130</v>
      </c>
      <c r="H261" s="47">
        <f t="shared" si="117"/>
        <v>701.9</v>
      </c>
      <c r="I261" s="47">
        <f>F261-O261</f>
        <v>701.9</v>
      </c>
      <c r="J261" s="47">
        <f t="shared" si="104"/>
        <v>0</v>
      </c>
      <c r="K261" s="47">
        <f t="shared" si="105"/>
        <v>0</v>
      </c>
      <c r="L261" s="47">
        <f t="shared" si="106"/>
        <v>0</v>
      </c>
      <c r="M261" s="47">
        <f t="shared" si="107"/>
        <v>0</v>
      </c>
      <c r="N261" s="47">
        <f t="shared" si="118"/>
        <v>120</v>
      </c>
      <c r="O261" s="47">
        <v>120</v>
      </c>
      <c r="P261" s="47">
        <f t="shared" si="109"/>
        <v>0</v>
      </c>
      <c r="Q261" s="47">
        <f t="shared" si="110"/>
        <v>0</v>
      </c>
      <c r="R261" s="47">
        <f t="shared" si="111"/>
        <v>0</v>
      </c>
      <c r="S261" s="47"/>
      <c r="V261" s="48"/>
    </row>
    <row r="262" spans="1:22" ht="17.25" customHeight="1">
      <c r="A262" s="36">
        <v>84</v>
      </c>
      <c r="B262" s="51" t="s">
        <v>114</v>
      </c>
      <c r="C262" s="46" t="s">
        <v>142</v>
      </c>
      <c r="D262" s="46">
        <v>2</v>
      </c>
      <c r="E262" s="46">
        <v>18</v>
      </c>
      <c r="F262" s="46">
        <v>2038.7</v>
      </c>
      <c r="G262" s="46" t="s">
        <v>130</v>
      </c>
      <c r="H262" s="47">
        <f t="shared" si="117"/>
        <v>1918.7</v>
      </c>
      <c r="I262" s="47">
        <f>F262-O262</f>
        <v>1918.7</v>
      </c>
      <c r="J262" s="47">
        <f t="shared" si="104"/>
        <v>0</v>
      </c>
      <c r="K262" s="47">
        <f t="shared" si="105"/>
        <v>0</v>
      </c>
      <c r="L262" s="47">
        <f t="shared" si="106"/>
        <v>0</v>
      </c>
      <c r="M262" s="47">
        <f t="shared" si="107"/>
        <v>0</v>
      </c>
      <c r="N262" s="47">
        <f t="shared" si="118"/>
        <v>120</v>
      </c>
      <c r="O262" s="47">
        <v>120</v>
      </c>
      <c r="P262" s="47">
        <f t="shared" si="109"/>
        <v>0</v>
      </c>
      <c r="Q262" s="47">
        <f t="shared" si="110"/>
        <v>0</v>
      </c>
      <c r="R262" s="47">
        <f t="shared" si="111"/>
        <v>0</v>
      </c>
      <c r="S262" s="47"/>
      <c r="V262" s="48"/>
    </row>
    <row r="263" spans="1:22" ht="17.25" customHeight="1">
      <c r="A263" s="36">
        <v>85</v>
      </c>
      <c r="B263" s="51" t="s">
        <v>115</v>
      </c>
      <c r="C263" s="46" t="s">
        <v>142</v>
      </c>
      <c r="D263" s="46">
        <v>3</v>
      </c>
      <c r="E263" s="46">
        <v>5</v>
      </c>
      <c r="F263" s="46">
        <v>178.5</v>
      </c>
      <c r="G263" s="46" t="s">
        <v>130</v>
      </c>
      <c r="H263" s="47">
        <f t="shared" si="117"/>
        <v>98.5</v>
      </c>
      <c r="I263" s="47">
        <f>F263-O263</f>
        <v>98.5</v>
      </c>
      <c r="J263" s="47">
        <f t="shared" si="104"/>
        <v>0</v>
      </c>
      <c r="K263" s="47">
        <f t="shared" si="105"/>
        <v>0</v>
      </c>
      <c r="L263" s="47">
        <f t="shared" si="106"/>
        <v>0</v>
      </c>
      <c r="M263" s="47">
        <f t="shared" si="107"/>
        <v>0</v>
      </c>
      <c r="N263" s="47">
        <f t="shared" si="118"/>
        <v>80</v>
      </c>
      <c r="O263" s="47">
        <v>80</v>
      </c>
      <c r="P263" s="47">
        <f t="shared" si="109"/>
        <v>0</v>
      </c>
      <c r="Q263" s="47">
        <f t="shared" si="110"/>
        <v>0</v>
      </c>
      <c r="R263" s="47">
        <f t="shared" si="111"/>
        <v>0</v>
      </c>
      <c r="S263" s="47"/>
      <c r="V263" s="48"/>
    </row>
    <row r="264" spans="1:22" ht="17.25" customHeight="1">
      <c r="A264" s="93">
        <v>86</v>
      </c>
      <c r="B264" s="87" t="s">
        <v>116</v>
      </c>
      <c r="C264" s="89" t="s">
        <v>142</v>
      </c>
      <c r="D264" s="46">
        <v>2</v>
      </c>
      <c r="E264" s="46">
        <v>69</v>
      </c>
      <c r="F264" s="46">
        <v>337.9</v>
      </c>
      <c r="G264" s="46" t="s">
        <v>2</v>
      </c>
      <c r="H264" s="47">
        <f t="shared" si="117"/>
        <v>337.9</v>
      </c>
      <c r="I264" s="47">
        <f>IF($G264="CLN",$F264,0)</f>
        <v>0</v>
      </c>
      <c r="J264" s="47">
        <f t="shared" si="104"/>
        <v>0</v>
      </c>
      <c r="K264" s="47">
        <f t="shared" si="105"/>
        <v>0</v>
      </c>
      <c r="L264" s="47">
        <f t="shared" si="106"/>
        <v>337.9</v>
      </c>
      <c r="M264" s="47">
        <f t="shared" si="107"/>
        <v>0</v>
      </c>
      <c r="N264" s="47">
        <f t="shared" si="118"/>
        <v>0</v>
      </c>
      <c r="O264" s="47">
        <f>IF($G264="ODT",$F264,0)</f>
        <v>0</v>
      </c>
      <c r="P264" s="47">
        <f t="shared" si="109"/>
        <v>0</v>
      </c>
      <c r="Q264" s="47">
        <f t="shared" si="110"/>
        <v>0</v>
      </c>
      <c r="R264" s="47">
        <f t="shared" si="111"/>
        <v>0</v>
      </c>
      <c r="S264" s="47"/>
      <c r="V264" s="48"/>
    </row>
    <row r="265" spans="1:22" ht="17.25" customHeight="1">
      <c r="A265" s="95"/>
      <c r="B265" s="91"/>
      <c r="C265" s="92"/>
      <c r="D265" s="46">
        <v>2</v>
      </c>
      <c r="E265" s="46">
        <v>71</v>
      </c>
      <c r="F265" s="46">
        <v>66.7</v>
      </c>
      <c r="G265" s="46" t="s">
        <v>2</v>
      </c>
      <c r="H265" s="47">
        <f t="shared" si="117"/>
        <v>66.7</v>
      </c>
      <c r="I265" s="47">
        <f>IF($G265="CLN",$F265,0)</f>
        <v>0</v>
      </c>
      <c r="J265" s="47">
        <f>IF($G265="NTS",$F265,0)</f>
        <v>0</v>
      </c>
      <c r="K265" s="47">
        <f>IF($G265="LUK",$F265,0)</f>
        <v>0</v>
      </c>
      <c r="L265" s="47">
        <f>IF($G265="LUC",$F265,0)</f>
        <v>66.7</v>
      </c>
      <c r="M265" s="47">
        <f>IF($G265="HNK",$F265,0)</f>
        <v>0</v>
      </c>
      <c r="N265" s="47">
        <f t="shared" si="118"/>
        <v>0</v>
      </c>
      <c r="O265" s="47">
        <f>IF($G265="ODT",$F265,0)</f>
        <v>0</v>
      </c>
      <c r="P265" s="47">
        <f>IF($G265="DGT",$F265,0)</f>
        <v>0</v>
      </c>
      <c r="Q265" s="47">
        <f>SUM(R265)</f>
        <v>0</v>
      </c>
      <c r="R265" s="47">
        <f>IF($G265="BCS",$F265,0)</f>
        <v>0</v>
      </c>
      <c r="S265" s="47"/>
      <c r="V265" s="48"/>
    </row>
    <row r="266" spans="1:22" ht="17.25" customHeight="1">
      <c r="A266" s="95"/>
      <c r="B266" s="91"/>
      <c r="C266" s="92"/>
      <c r="D266" s="46">
        <v>3</v>
      </c>
      <c r="E266" s="46">
        <v>3</v>
      </c>
      <c r="F266" s="46">
        <v>292.10000000000002</v>
      </c>
      <c r="G266" s="46" t="s">
        <v>130</v>
      </c>
      <c r="H266" s="47">
        <f t="shared" si="117"/>
        <v>172.10000000000002</v>
      </c>
      <c r="I266" s="47">
        <f>F266-O266</f>
        <v>172.10000000000002</v>
      </c>
      <c r="J266" s="47">
        <f t="shared" si="104"/>
        <v>0</v>
      </c>
      <c r="K266" s="47">
        <f t="shared" si="105"/>
        <v>0</v>
      </c>
      <c r="L266" s="47">
        <f t="shared" si="106"/>
        <v>0</v>
      </c>
      <c r="M266" s="47">
        <f t="shared" si="107"/>
        <v>0</v>
      </c>
      <c r="N266" s="47">
        <f t="shared" si="118"/>
        <v>120</v>
      </c>
      <c r="O266" s="47">
        <v>120</v>
      </c>
      <c r="P266" s="47">
        <f t="shared" si="109"/>
        <v>0</v>
      </c>
      <c r="Q266" s="47">
        <f t="shared" si="110"/>
        <v>0</v>
      </c>
      <c r="R266" s="47">
        <f t="shared" si="111"/>
        <v>0</v>
      </c>
      <c r="S266" s="47"/>
      <c r="V266" s="48"/>
    </row>
    <row r="267" spans="1:22" ht="17.25" customHeight="1">
      <c r="A267" s="95"/>
      <c r="B267" s="91"/>
      <c r="C267" s="92"/>
      <c r="D267" s="46">
        <v>2</v>
      </c>
      <c r="E267" s="46">
        <v>1</v>
      </c>
      <c r="F267" s="46">
        <v>32.700000000000003</v>
      </c>
      <c r="G267" s="46" t="s">
        <v>129</v>
      </c>
      <c r="H267" s="47">
        <f t="shared" si="117"/>
        <v>0</v>
      </c>
      <c r="I267" s="47">
        <f>IF($G267="CLN",$F267,0)</f>
        <v>0</v>
      </c>
      <c r="J267" s="47">
        <f t="shared" si="104"/>
        <v>0</v>
      </c>
      <c r="K267" s="47">
        <f t="shared" si="105"/>
        <v>0</v>
      </c>
      <c r="L267" s="47">
        <f t="shared" si="106"/>
        <v>0</v>
      </c>
      <c r="M267" s="47">
        <f t="shared" si="107"/>
        <v>0</v>
      </c>
      <c r="N267" s="47">
        <f t="shared" si="118"/>
        <v>32.700000000000003</v>
      </c>
      <c r="O267" s="47">
        <f>IF($G267="ODT",$F267,0)</f>
        <v>32.700000000000003</v>
      </c>
      <c r="P267" s="47">
        <f t="shared" si="109"/>
        <v>0</v>
      </c>
      <c r="Q267" s="47">
        <f t="shared" si="110"/>
        <v>0</v>
      </c>
      <c r="R267" s="47">
        <f t="shared" si="111"/>
        <v>0</v>
      </c>
      <c r="S267" s="47"/>
      <c r="V267" s="48"/>
    </row>
    <row r="268" spans="1:22" ht="17.25" customHeight="1">
      <c r="A268" s="95"/>
      <c r="B268" s="91"/>
      <c r="C268" s="92"/>
      <c r="D268" s="46">
        <v>2</v>
      </c>
      <c r="E268" s="46">
        <v>3</v>
      </c>
      <c r="F268" s="46">
        <v>264.10000000000002</v>
      </c>
      <c r="G268" s="46" t="s">
        <v>3</v>
      </c>
      <c r="H268" s="47">
        <f t="shared" si="117"/>
        <v>264.10000000000002</v>
      </c>
      <c r="I268" s="47">
        <f>IF($G268="CLN",$F268,0)</f>
        <v>264.10000000000002</v>
      </c>
      <c r="J268" s="47">
        <f t="shared" si="104"/>
        <v>0</v>
      </c>
      <c r="K268" s="47">
        <f t="shared" si="105"/>
        <v>0</v>
      </c>
      <c r="L268" s="47">
        <f t="shared" si="106"/>
        <v>0</v>
      </c>
      <c r="M268" s="47">
        <f t="shared" si="107"/>
        <v>0</v>
      </c>
      <c r="N268" s="47">
        <f t="shared" si="118"/>
        <v>0</v>
      </c>
      <c r="O268" s="47">
        <f>IF($G268="ODT",$F268,0)</f>
        <v>0</v>
      </c>
      <c r="P268" s="47">
        <f t="shared" si="109"/>
        <v>0</v>
      </c>
      <c r="Q268" s="47">
        <f t="shared" si="110"/>
        <v>0</v>
      </c>
      <c r="R268" s="47">
        <f t="shared" si="111"/>
        <v>0</v>
      </c>
      <c r="S268" s="47"/>
      <c r="V268" s="48"/>
    </row>
    <row r="269" spans="1:22" ht="17.25" customHeight="1">
      <c r="A269" s="95"/>
      <c r="B269" s="91"/>
      <c r="C269" s="92"/>
      <c r="D269" s="46">
        <v>2</v>
      </c>
      <c r="E269" s="46">
        <v>149</v>
      </c>
      <c r="F269" s="46">
        <v>1196.0999999999999</v>
      </c>
      <c r="G269" s="46" t="s">
        <v>2</v>
      </c>
      <c r="H269" s="47">
        <f t="shared" si="117"/>
        <v>1196.0999999999999</v>
      </c>
      <c r="I269" s="47">
        <f>IF($G269="CLN",$F269,0)</f>
        <v>0</v>
      </c>
      <c r="J269" s="47">
        <f t="shared" si="104"/>
        <v>0</v>
      </c>
      <c r="K269" s="47">
        <f t="shared" si="105"/>
        <v>0</v>
      </c>
      <c r="L269" s="47">
        <f t="shared" si="106"/>
        <v>1196.0999999999999</v>
      </c>
      <c r="M269" s="47">
        <f t="shared" si="107"/>
        <v>0</v>
      </c>
      <c r="N269" s="47">
        <f t="shared" si="118"/>
        <v>0</v>
      </c>
      <c r="O269" s="47">
        <f>IF($G269="ODT",$F269,0)</f>
        <v>0</v>
      </c>
      <c r="P269" s="47">
        <f t="shared" si="109"/>
        <v>0</v>
      </c>
      <c r="Q269" s="47">
        <f t="shared" si="110"/>
        <v>0</v>
      </c>
      <c r="R269" s="47">
        <f t="shared" si="111"/>
        <v>0</v>
      </c>
      <c r="S269" s="47"/>
      <c r="V269" s="48"/>
    </row>
    <row r="270" spans="1:22" ht="17.25" customHeight="1">
      <c r="A270" s="95"/>
      <c r="B270" s="91"/>
      <c r="C270" s="92"/>
      <c r="D270" s="46">
        <v>5</v>
      </c>
      <c r="E270" s="46">
        <v>18</v>
      </c>
      <c r="F270" s="46">
        <v>174.5</v>
      </c>
      <c r="G270" s="46" t="s">
        <v>2</v>
      </c>
      <c r="H270" s="47">
        <f t="shared" si="117"/>
        <v>174.5</v>
      </c>
      <c r="I270" s="47">
        <f>IF($G270="CLN",$F270,0)</f>
        <v>0</v>
      </c>
      <c r="J270" s="47">
        <f t="shared" si="104"/>
        <v>0</v>
      </c>
      <c r="K270" s="47">
        <f t="shared" si="105"/>
        <v>0</v>
      </c>
      <c r="L270" s="47">
        <f t="shared" si="106"/>
        <v>174.5</v>
      </c>
      <c r="M270" s="47">
        <f t="shared" si="107"/>
        <v>0</v>
      </c>
      <c r="N270" s="47">
        <f t="shared" si="118"/>
        <v>0</v>
      </c>
      <c r="O270" s="47">
        <f>IF($G270="ODT",$F270,0)</f>
        <v>0</v>
      </c>
      <c r="P270" s="47">
        <f t="shared" si="109"/>
        <v>0</v>
      </c>
      <c r="Q270" s="47">
        <f t="shared" si="110"/>
        <v>0</v>
      </c>
      <c r="R270" s="47">
        <f t="shared" si="111"/>
        <v>0</v>
      </c>
      <c r="S270" s="47"/>
      <c r="V270" s="48"/>
    </row>
    <row r="271" spans="1:22" ht="17.25" customHeight="1">
      <c r="A271" s="94"/>
      <c r="B271" s="88"/>
      <c r="C271" s="90"/>
      <c r="D271" s="46">
        <v>5</v>
      </c>
      <c r="E271" s="46">
        <v>46</v>
      </c>
      <c r="F271" s="46">
        <v>238</v>
      </c>
      <c r="G271" s="46" t="s">
        <v>2</v>
      </c>
      <c r="H271" s="47">
        <f t="shared" si="117"/>
        <v>238</v>
      </c>
      <c r="I271" s="47">
        <f>IF($G271="CLN",$F271,0)</f>
        <v>0</v>
      </c>
      <c r="J271" s="47">
        <f t="shared" si="104"/>
        <v>0</v>
      </c>
      <c r="K271" s="47">
        <f t="shared" si="105"/>
        <v>0</v>
      </c>
      <c r="L271" s="47">
        <f t="shared" si="106"/>
        <v>238</v>
      </c>
      <c r="M271" s="47">
        <f t="shared" si="107"/>
        <v>0</v>
      </c>
      <c r="N271" s="47">
        <f t="shared" si="118"/>
        <v>0</v>
      </c>
      <c r="O271" s="47">
        <f>IF($G271="ODT",$F271,0)</f>
        <v>0</v>
      </c>
      <c r="P271" s="47">
        <f t="shared" si="109"/>
        <v>0</v>
      </c>
      <c r="Q271" s="47">
        <f t="shared" si="110"/>
        <v>0</v>
      </c>
      <c r="R271" s="47">
        <f t="shared" si="111"/>
        <v>0</v>
      </c>
      <c r="S271" s="47"/>
      <c r="V271" s="48"/>
    </row>
    <row r="272" spans="1:22" s="68" customFormat="1" ht="17.25" customHeight="1">
      <c r="A272" s="55">
        <v>87</v>
      </c>
      <c r="B272" s="51" t="s">
        <v>117</v>
      </c>
      <c r="C272" s="46" t="s">
        <v>142</v>
      </c>
      <c r="D272" s="46">
        <v>2</v>
      </c>
      <c r="E272" s="46">
        <v>13</v>
      </c>
      <c r="F272" s="46">
        <v>317.2</v>
      </c>
      <c r="G272" s="46" t="s">
        <v>130</v>
      </c>
      <c r="H272" s="47">
        <f t="shared" ref="H272" si="119">SUM(I272:M272)</f>
        <v>117.19999999999999</v>
      </c>
      <c r="I272" s="47">
        <f t="shared" ref="I272" si="120">F272-N272</f>
        <v>117.19999999999999</v>
      </c>
      <c r="J272" s="47">
        <f t="shared" si="104"/>
        <v>0</v>
      </c>
      <c r="K272" s="47">
        <f t="shared" si="105"/>
        <v>0</v>
      </c>
      <c r="L272" s="47">
        <f t="shared" si="106"/>
        <v>0</v>
      </c>
      <c r="M272" s="47">
        <f t="shared" si="107"/>
        <v>0</v>
      </c>
      <c r="N272" s="47">
        <f>SUM(O272:O272)</f>
        <v>200</v>
      </c>
      <c r="O272" s="47">
        <v>200</v>
      </c>
      <c r="P272" s="47">
        <f t="shared" si="109"/>
        <v>0</v>
      </c>
      <c r="Q272" s="47">
        <f t="shared" si="110"/>
        <v>0</v>
      </c>
      <c r="R272" s="47">
        <f t="shared" si="111"/>
        <v>0</v>
      </c>
      <c r="S272" s="47"/>
      <c r="V272" s="52"/>
    </row>
    <row r="273" spans="1:22" s="68" customFormat="1" ht="17.25" customHeight="1">
      <c r="A273" s="58">
        <v>88</v>
      </c>
      <c r="B273" s="67" t="s">
        <v>170</v>
      </c>
      <c r="C273" s="46" t="s">
        <v>142</v>
      </c>
      <c r="D273" s="46">
        <v>2</v>
      </c>
      <c r="E273" s="46">
        <v>160</v>
      </c>
      <c r="F273" s="46">
        <v>277</v>
      </c>
      <c r="G273" s="46" t="s">
        <v>130</v>
      </c>
      <c r="H273" s="47">
        <f t="shared" ref="H273" si="121">SUM(I273:M273)</f>
        <v>77</v>
      </c>
      <c r="I273" s="47">
        <f>F273-N273</f>
        <v>77</v>
      </c>
      <c r="J273" s="47">
        <f t="shared" si="104"/>
        <v>0</v>
      </c>
      <c r="K273" s="47">
        <f t="shared" si="105"/>
        <v>0</v>
      </c>
      <c r="L273" s="47">
        <f t="shared" si="106"/>
        <v>0</v>
      </c>
      <c r="M273" s="47">
        <f t="shared" si="107"/>
        <v>0</v>
      </c>
      <c r="N273" s="47">
        <f>SUM(O273:O273)</f>
        <v>200</v>
      </c>
      <c r="O273" s="47">
        <v>200</v>
      </c>
      <c r="P273" s="47"/>
      <c r="Q273" s="47"/>
      <c r="R273" s="47"/>
      <c r="S273" s="47"/>
      <c r="V273" s="52"/>
    </row>
    <row r="274" spans="1:22" ht="17.25" customHeight="1">
      <c r="A274" s="36">
        <v>89</v>
      </c>
      <c r="B274" s="51" t="s">
        <v>118</v>
      </c>
      <c r="C274" s="46" t="s">
        <v>142</v>
      </c>
      <c r="D274" s="46">
        <v>3</v>
      </c>
      <c r="E274" s="46">
        <v>13</v>
      </c>
      <c r="F274" s="46">
        <v>1175.5</v>
      </c>
      <c r="G274" s="46" t="s">
        <v>130</v>
      </c>
      <c r="H274" s="47">
        <f t="shared" si="117"/>
        <v>1055.5</v>
      </c>
      <c r="I274" s="47">
        <f>F274-O274</f>
        <v>1055.5</v>
      </c>
      <c r="J274" s="47">
        <f t="shared" si="104"/>
        <v>0</v>
      </c>
      <c r="K274" s="47">
        <f t="shared" si="105"/>
        <v>0</v>
      </c>
      <c r="L274" s="47">
        <f t="shared" si="106"/>
        <v>0</v>
      </c>
      <c r="M274" s="47">
        <f t="shared" si="107"/>
        <v>0</v>
      </c>
      <c r="N274" s="47">
        <f>SUM(O274:P274)</f>
        <v>120</v>
      </c>
      <c r="O274" s="47">
        <v>120</v>
      </c>
      <c r="P274" s="47">
        <f t="shared" si="109"/>
        <v>0</v>
      </c>
      <c r="Q274" s="47">
        <f t="shared" si="110"/>
        <v>0</v>
      </c>
      <c r="R274" s="47">
        <f t="shared" si="111"/>
        <v>0</v>
      </c>
      <c r="S274" s="47"/>
      <c r="V274" s="48"/>
    </row>
    <row r="275" spans="1:22" s="62" customFormat="1" ht="17.25" customHeight="1">
      <c r="A275" s="55">
        <v>90</v>
      </c>
      <c r="B275" s="51" t="s">
        <v>119</v>
      </c>
      <c r="C275" s="46" t="s">
        <v>142</v>
      </c>
      <c r="D275" s="46">
        <v>2</v>
      </c>
      <c r="E275" s="46">
        <v>15</v>
      </c>
      <c r="F275" s="46">
        <v>614.70000000000005</v>
      </c>
      <c r="G275" s="46" t="s">
        <v>130</v>
      </c>
      <c r="H275" s="47">
        <f t="shared" ref="H275" si="122">SUM(I275:M275)</f>
        <v>414.70000000000005</v>
      </c>
      <c r="I275" s="47">
        <f t="shared" ref="I275" si="123">F275-N275</f>
        <v>414.70000000000005</v>
      </c>
      <c r="J275" s="47">
        <f t="shared" si="104"/>
        <v>0</v>
      </c>
      <c r="K275" s="47">
        <f t="shared" si="105"/>
        <v>0</v>
      </c>
      <c r="L275" s="47">
        <f t="shared" si="106"/>
        <v>0</v>
      </c>
      <c r="M275" s="47">
        <f t="shared" si="107"/>
        <v>0</v>
      </c>
      <c r="N275" s="47">
        <f>SUM(O275:O275)</f>
        <v>200</v>
      </c>
      <c r="O275" s="47">
        <v>200</v>
      </c>
      <c r="P275" s="47">
        <f t="shared" si="109"/>
        <v>0</v>
      </c>
      <c r="Q275" s="47">
        <f t="shared" si="110"/>
        <v>0</v>
      </c>
      <c r="R275" s="47">
        <f t="shared" si="111"/>
        <v>0</v>
      </c>
      <c r="S275" s="47"/>
      <c r="V275" s="69"/>
    </row>
    <row r="276" spans="1:22" s="62" customFormat="1" ht="17.25" customHeight="1">
      <c r="A276" s="58">
        <v>91</v>
      </c>
      <c r="B276" s="51" t="s">
        <v>167</v>
      </c>
      <c r="C276" s="46" t="s">
        <v>142</v>
      </c>
      <c r="D276" s="46">
        <v>2</v>
      </c>
      <c r="E276" s="46">
        <v>163</v>
      </c>
      <c r="F276" s="46">
        <v>631.9</v>
      </c>
      <c r="G276" s="46" t="s">
        <v>130</v>
      </c>
      <c r="H276" s="47">
        <f t="shared" ref="H276" si="124">SUM(I276:M276)</f>
        <v>431.9</v>
      </c>
      <c r="I276" s="47">
        <f t="shared" ref="I276" si="125">F276-N276</f>
        <v>431.9</v>
      </c>
      <c r="J276" s="47">
        <f t="shared" si="104"/>
        <v>0</v>
      </c>
      <c r="K276" s="47">
        <f t="shared" si="105"/>
        <v>0</v>
      </c>
      <c r="L276" s="47">
        <f t="shared" si="106"/>
        <v>0</v>
      </c>
      <c r="M276" s="47">
        <f t="shared" si="107"/>
        <v>0</v>
      </c>
      <c r="N276" s="47">
        <f>SUM(O276:O276)</f>
        <v>200</v>
      </c>
      <c r="O276" s="47">
        <v>200</v>
      </c>
      <c r="P276" s="47"/>
      <c r="Q276" s="47"/>
      <c r="R276" s="47"/>
      <c r="S276" s="47"/>
      <c r="V276" s="69"/>
    </row>
    <row r="277" spans="1:22" ht="17.25" customHeight="1">
      <c r="A277" s="93">
        <v>92</v>
      </c>
      <c r="B277" s="87" t="s">
        <v>144</v>
      </c>
      <c r="C277" s="89" t="s">
        <v>142</v>
      </c>
      <c r="D277" s="46">
        <v>2</v>
      </c>
      <c r="E277" s="46">
        <v>56</v>
      </c>
      <c r="F277" s="46">
        <v>370.1</v>
      </c>
      <c r="G277" s="46" t="s">
        <v>3</v>
      </c>
      <c r="H277" s="47">
        <f t="shared" si="117"/>
        <v>370.1</v>
      </c>
      <c r="I277" s="47">
        <f>IF($G277="CLN",$F277,0)</f>
        <v>370.1</v>
      </c>
      <c r="J277" s="47">
        <f t="shared" si="104"/>
        <v>0</v>
      </c>
      <c r="K277" s="47">
        <f t="shared" si="105"/>
        <v>0</v>
      </c>
      <c r="L277" s="47">
        <f t="shared" si="106"/>
        <v>0</v>
      </c>
      <c r="M277" s="47">
        <f t="shared" si="107"/>
        <v>0</v>
      </c>
      <c r="N277" s="47">
        <f>SUM(O277:P277)</f>
        <v>0</v>
      </c>
      <c r="O277" s="47">
        <f>IF($G277="ODT",$F277,0)</f>
        <v>0</v>
      </c>
      <c r="P277" s="47"/>
      <c r="Q277" s="47"/>
      <c r="R277" s="47"/>
      <c r="S277" s="47"/>
      <c r="V277" s="48"/>
    </row>
    <row r="278" spans="1:22" ht="17.25" customHeight="1">
      <c r="A278" s="94"/>
      <c r="B278" s="88"/>
      <c r="C278" s="90"/>
      <c r="D278" s="46">
        <v>2</v>
      </c>
      <c r="E278" s="46">
        <v>66</v>
      </c>
      <c r="F278" s="46">
        <v>75.2</v>
      </c>
      <c r="G278" s="46" t="s">
        <v>2</v>
      </c>
      <c r="H278" s="47">
        <f t="shared" si="117"/>
        <v>75.2</v>
      </c>
      <c r="I278" s="47">
        <f>IF($G278="CLN",$F278,0)</f>
        <v>0</v>
      </c>
      <c r="J278" s="47">
        <f>IF($G278="NTS",$F278,0)</f>
        <v>0</v>
      </c>
      <c r="K278" s="47">
        <f>IF($G278="LUK",$F278,0)</f>
        <v>0</v>
      </c>
      <c r="L278" s="47">
        <f>IF($G278="LUC",$F278,0)</f>
        <v>75.2</v>
      </c>
      <c r="M278" s="47">
        <f>IF($G278="HNK",$F278,0)</f>
        <v>0</v>
      </c>
      <c r="N278" s="47"/>
      <c r="O278" s="47"/>
      <c r="P278" s="47"/>
      <c r="Q278" s="47"/>
      <c r="R278" s="47"/>
      <c r="S278" s="47"/>
      <c r="V278" s="48"/>
    </row>
    <row r="279" spans="1:22" ht="17.25" customHeight="1">
      <c r="A279" s="36">
        <v>93</v>
      </c>
      <c r="B279" s="51" t="s">
        <v>95</v>
      </c>
      <c r="C279" s="46" t="s">
        <v>141</v>
      </c>
      <c r="D279" s="46">
        <v>5</v>
      </c>
      <c r="E279" s="46">
        <v>28</v>
      </c>
      <c r="F279" s="46">
        <v>344.3</v>
      </c>
      <c r="G279" s="46" t="s">
        <v>2</v>
      </c>
      <c r="H279" s="47">
        <f t="shared" si="117"/>
        <v>344.3</v>
      </c>
      <c r="I279" s="47">
        <f>IF($G279="CLN",$F279,0)</f>
        <v>0</v>
      </c>
      <c r="J279" s="47">
        <f>IF($G279="NTS",$F279,0)</f>
        <v>0</v>
      </c>
      <c r="K279" s="47">
        <f>IF($G279="LUK",$F279,0)</f>
        <v>0</v>
      </c>
      <c r="L279" s="47">
        <f>IF($G279="LUC",$F279,0)</f>
        <v>344.3</v>
      </c>
      <c r="M279" s="47">
        <f>IF($G279="HNK",$F279,0)</f>
        <v>0</v>
      </c>
      <c r="N279" s="47">
        <f>SUM(O279:P279)</f>
        <v>0</v>
      </c>
      <c r="O279" s="47">
        <f>IF($G279="ODT",$F279,0)</f>
        <v>0</v>
      </c>
      <c r="P279" s="47">
        <f>IF($G279="DGT",$F279,0)</f>
        <v>0</v>
      </c>
      <c r="Q279" s="47">
        <f>SUM(R279)</f>
        <v>0</v>
      </c>
      <c r="R279" s="47">
        <f>IF($G279="BCS",$F279,0)</f>
        <v>0</v>
      </c>
      <c r="S279" s="47"/>
      <c r="V279" s="48"/>
    </row>
    <row r="280" spans="1:22" ht="17.25" customHeight="1">
      <c r="A280" s="93">
        <v>94</v>
      </c>
      <c r="B280" s="87" t="s">
        <v>123</v>
      </c>
      <c r="C280" s="89" t="s">
        <v>142</v>
      </c>
      <c r="D280" s="46">
        <v>2</v>
      </c>
      <c r="E280" s="46">
        <v>14</v>
      </c>
      <c r="F280" s="46">
        <v>280.8</v>
      </c>
      <c r="G280" s="46" t="s">
        <v>130</v>
      </c>
      <c r="H280" s="47">
        <f t="shared" ref="H280" si="126">SUM(I280:M280)</f>
        <v>80.800000000000011</v>
      </c>
      <c r="I280" s="47">
        <f>F280-N280</f>
        <v>80.800000000000011</v>
      </c>
      <c r="J280" s="47">
        <f t="shared" ref="J280" si="127">IF($G280="NTS",$F280,0)</f>
        <v>0</v>
      </c>
      <c r="K280" s="47">
        <f t="shared" ref="K280" si="128">IF($G280="LUK",$F280,0)</f>
        <v>0</v>
      </c>
      <c r="L280" s="47">
        <f t="shared" ref="L280" si="129">IF($G280="LUC",$F280,0)</f>
        <v>0</v>
      </c>
      <c r="M280" s="47">
        <f t="shared" ref="M280" si="130">IF($G280="HNK",$F280,0)</f>
        <v>0</v>
      </c>
      <c r="N280" s="47">
        <f>SUM(O280:O280)</f>
        <v>200</v>
      </c>
      <c r="O280" s="47">
        <v>200</v>
      </c>
      <c r="P280" s="47">
        <f t="shared" ref="P280:P315" si="131">IF($G280="DGT",$F280,0)</f>
        <v>0</v>
      </c>
      <c r="Q280" s="47">
        <f t="shared" ref="Q280:Q315" si="132">SUM(R280)</f>
        <v>0</v>
      </c>
      <c r="R280" s="47">
        <f t="shared" ref="R280:R315" si="133">IF($G280="BCS",$F280,0)</f>
        <v>0</v>
      </c>
      <c r="S280" s="47"/>
      <c r="V280" s="48"/>
    </row>
    <row r="281" spans="1:22" ht="17.25" customHeight="1">
      <c r="A281" s="95"/>
      <c r="B281" s="91"/>
      <c r="C281" s="92"/>
      <c r="D281" s="46">
        <v>5</v>
      </c>
      <c r="E281" s="46">
        <v>22</v>
      </c>
      <c r="F281" s="46">
        <v>417.5</v>
      </c>
      <c r="G281" s="46" t="s">
        <v>3</v>
      </c>
      <c r="H281" s="47">
        <f t="shared" si="117"/>
        <v>417.5</v>
      </c>
      <c r="I281" s="47">
        <f>IF($G281="CLN",$F281,0)</f>
        <v>417.5</v>
      </c>
      <c r="J281" s="47">
        <f>IF($G281="NTS",$F281,0)</f>
        <v>0</v>
      </c>
      <c r="K281" s="47">
        <f>IF($G281="LUK",$F281,0)</f>
        <v>0</v>
      </c>
      <c r="L281" s="47">
        <f>IF($G281="LUC",$F281,0)</f>
        <v>0</v>
      </c>
      <c r="M281" s="47">
        <f>IF($G281="HNK",$F281,0)</f>
        <v>0</v>
      </c>
      <c r="N281" s="47">
        <f>SUM(O281:P281)</f>
        <v>0</v>
      </c>
      <c r="O281" s="47">
        <f>IF($G281="ODT",$F281,0)</f>
        <v>0</v>
      </c>
      <c r="P281" s="47">
        <f>IF($G281="DGT",$F281,0)</f>
        <v>0</v>
      </c>
      <c r="Q281" s="47">
        <f>SUM(R281)</f>
        <v>0</v>
      </c>
      <c r="R281" s="47">
        <f>IF($G281="BCS",$F281,0)</f>
        <v>0</v>
      </c>
      <c r="S281" s="47"/>
      <c r="V281" s="48"/>
    </row>
    <row r="282" spans="1:22" ht="17.25" customHeight="1">
      <c r="A282" s="95"/>
      <c r="B282" s="91"/>
      <c r="C282" s="92"/>
      <c r="D282" s="46">
        <v>2</v>
      </c>
      <c r="E282" s="46">
        <v>159</v>
      </c>
      <c r="F282" s="46">
        <v>36.6</v>
      </c>
      <c r="G282" s="46" t="s">
        <v>60</v>
      </c>
      <c r="H282" s="47">
        <f t="shared" ref="H282" si="134">SUM(I282:M282)</f>
        <v>36.6</v>
      </c>
      <c r="I282" s="47">
        <f t="shared" ref="I282" si="135">IF($G282="CLN",$F282,0)</f>
        <v>0</v>
      </c>
      <c r="J282" s="47">
        <f t="shared" ref="J282" si="136">IF($G282="NTS",$F282,0)</f>
        <v>0</v>
      </c>
      <c r="K282" s="47">
        <f t="shared" ref="K282" si="137">IF($G282="LUK",$F282,0)</f>
        <v>0</v>
      </c>
      <c r="L282" s="47">
        <f t="shared" ref="L282" si="138">IF($G282="LUC",$F282,0)</f>
        <v>0</v>
      </c>
      <c r="M282" s="47">
        <f t="shared" ref="M282" si="139">IF($G282="HNK",$F282,0)</f>
        <v>36.6</v>
      </c>
      <c r="N282" s="47">
        <f>SUM(O282:O282)</f>
        <v>0</v>
      </c>
      <c r="O282" s="47">
        <f t="shared" ref="O282" si="140">IF($G282="ODT",$F282,0)</f>
        <v>0</v>
      </c>
      <c r="P282" s="47"/>
      <c r="Q282" s="47"/>
      <c r="R282" s="47"/>
      <c r="S282" s="47"/>
      <c r="V282" s="48"/>
    </row>
    <row r="283" spans="1:22" ht="17.25" customHeight="1">
      <c r="A283" s="95"/>
      <c r="B283" s="91"/>
      <c r="C283" s="92"/>
      <c r="D283" s="46">
        <v>2</v>
      </c>
      <c r="E283" s="46">
        <v>44</v>
      </c>
      <c r="F283" s="46">
        <v>123.1</v>
      </c>
      <c r="G283" s="46" t="s">
        <v>2</v>
      </c>
      <c r="H283" s="47">
        <f t="shared" ref="H283:H322" si="141">SUM(I283:M283)</f>
        <v>123.1</v>
      </c>
      <c r="I283" s="47">
        <f>IF($G283="CLN",$F283,0)</f>
        <v>0</v>
      </c>
      <c r="J283" s="47">
        <f t="shared" si="104"/>
        <v>0</v>
      </c>
      <c r="K283" s="47">
        <f t="shared" si="105"/>
        <v>0</v>
      </c>
      <c r="L283" s="47">
        <f t="shared" si="106"/>
        <v>123.1</v>
      </c>
      <c r="M283" s="47">
        <f t="shared" si="107"/>
        <v>0</v>
      </c>
      <c r="N283" s="47">
        <f>SUM(O283:P283)</f>
        <v>0</v>
      </c>
      <c r="O283" s="47">
        <f>IF($G283="ODT",$F283,0)</f>
        <v>0</v>
      </c>
      <c r="P283" s="47">
        <f t="shared" si="131"/>
        <v>0</v>
      </c>
      <c r="Q283" s="47">
        <f t="shared" si="132"/>
        <v>0</v>
      </c>
      <c r="R283" s="47">
        <f t="shared" si="133"/>
        <v>0</v>
      </c>
      <c r="S283" s="47"/>
      <c r="V283" s="48"/>
    </row>
    <row r="284" spans="1:22" ht="17.25" customHeight="1">
      <c r="A284" s="95"/>
      <c r="B284" s="88"/>
      <c r="C284" s="90"/>
      <c r="D284" s="46">
        <v>2</v>
      </c>
      <c r="E284" s="46">
        <v>74</v>
      </c>
      <c r="F284" s="46">
        <v>369</v>
      </c>
      <c r="G284" s="46" t="s">
        <v>2</v>
      </c>
      <c r="H284" s="47">
        <f t="shared" si="141"/>
        <v>369</v>
      </c>
      <c r="I284" s="47">
        <f>IF($G284="CLN",$F284,0)</f>
        <v>0</v>
      </c>
      <c r="J284" s="47">
        <f t="shared" si="104"/>
        <v>0</v>
      </c>
      <c r="K284" s="47">
        <f t="shared" si="105"/>
        <v>0</v>
      </c>
      <c r="L284" s="47">
        <f t="shared" si="106"/>
        <v>369</v>
      </c>
      <c r="M284" s="47">
        <f t="shared" si="107"/>
        <v>0</v>
      </c>
      <c r="N284" s="47">
        <f>SUM(O284:P284)</f>
        <v>0</v>
      </c>
      <c r="O284" s="47">
        <f>IF($G284="ODT",$F284,0)</f>
        <v>0</v>
      </c>
      <c r="P284" s="47">
        <f t="shared" si="131"/>
        <v>0</v>
      </c>
      <c r="Q284" s="47">
        <f t="shared" si="132"/>
        <v>0</v>
      </c>
      <c r="R284" s="47">
        <f t="shared" si="133"/>
        <v>0</v>
      </c>
      <c r="S284" s="47"/>
      <c r="V284" s="48"/>
    </row>
    <row r="285" spans="1:22" ht="23.25" customHeight="1">
      <c r="A285" s="36">
        <v>95</v>
      </c>
      <c r="B285" s="67" t="s">
        <v>169</v>
      </c>
      <c r="C285" s="70" t="s">
        <v>142</v>
      </c>
      <c r="D285" s="46">
        <v>2</v>
      </c>
      <c r="E285" s="46">
        <v>161</v>
      </c>
      <c r="F285" s="46">
        <v>265.2</v>
      </c>
      <c r="G285" s="46" t="s">
        <v>130</v>
      </c>
      <c r="H285" s="47">
        <f t="shared" ref="H285" si="142">SUM(I285:M285)</f>
        <v>65.199999999999989</v>
      </c>
      <c r="I285" s="47">
        <f>F285-N285</f>
        <v>65.199999999999989</v>
      </c>
      <c r="J285" s="47">
        <f t="shared" si="104"/>
        <v>0</v>
      </c>
      <c r="K285" s="47">
        <f t="shared" si="105"/>
        <v>0</v>
      </c>
      <c r="L285" s="47">
        <f t="shared" si="106"/>
        <v>0</v>
      </c>
      <c r="M285" s="47">
        <f t="shared" si="107"/>
        <v>0</v>
      </c>
      <c r="N285" s="47">
        <f>SUM(O285:O285)</f>
        <v>200</v>
      </c>
      <c r="O285" s="47">
        <v>200</v>
      </c>
      <c r="P285" s="47"/>
      <c r="Q285" s="47"/>
      <c r="R285" s="47"/>
      <c r="S285" s="47"/>
      <c r="V285" s="48"/>
    </row>
    <row r="286" spans="1:22" ht="20.25" customHeight="1">
      <c r="A286" s="93">
        <v>96</v>
      </c>
      <c r="B286" s="87" t="s">
        <v>124</v>
      </c>
      <c r="C286" s="89" t="s">
        <v>142</v>
      </c>
      <c r="D286" s="46">
        <v>2</v>
      </c>
      <c r="E286" s="46">
        <v>11</v>
      </c>
      <c r="F286" s="46">
        <v>533.29999999999995</v>
      </c>
      <c r="G286" s="46" t="s">
        <v>130</v>
      </c>
      <c r="H286" s="47">
        <f t="shared" ref="H286" si="143">SUM(I286:M286)</f>
        <v>333.29999999999995</v>
      </c>
      <c r="I286" s="47">
        <f>F286-N286</f>
        <v>333.29999999999995</v>
      </c>
      <c r="J286" s="47">
        <f t="shared" si="104"/>
        <v>0</v>
      </c>
      <c r="K286" s="47">
        <f t="shared" si="105"/>
        <v>0</v>
      </c>
      <c r="L286" s="47">
        <f t="shared" si="106"/>
        <v>0</v>
      </c>
      <c r="M286" s="47">
        <f t="shared" si="107"/>
        <v>0</v>
      </c>
      <c r="N286" s="47">
        <f>SUM(O286:O286)</f>
        <v>200</v>
      </c>
      <c r="O286" s="47">
        <v>200</v>
      </c>
      <c r="P286" s="47">
        <f t="shared" si="131"/>
        <v>0</v>
      </c>
      <c r="Q286" s="47">
        <f t="shared" si="132"/>
        <v>0</v>
      </c>
      <c r="R286" s="47">
        <f t="shared" si="133"/>
        <v>0</v>
      </c>
      <c r="S286" s="47"/>
      <c r="V286" s="48"/>
    </row>
    <row r="287" spans="1:22" ht="20.25" customHeight="1">
      <c r="A287" s="95"/>
      <c r="B287" s="91"/>
      <c r="C287" s="92"/>
      <c r="D287" s="46">
        <v>2</v>
      </c>
      <c r="E287" s="46">
        <v>48</v>
      </c>
      <c r="F287" s="46">
        <v>464.6</v>
      </c>
      <c r="G287" s="46" t="s">
        <v>2</v>
      </c>
      <c r="H287" s="47">
        <f t="shared" si="141"/>
        <v>464.6</v>
      </c>
      <c r="I287" s="47">
        <f t="shared" ref="I287:I292" si="144">IF($G287="CLN",$F287,0)</f>
        <v>0</v>
      </c>
      <c r="J287" s="47">
        <f t="shared" si="104"/>
        <v>0</v>
      </c>
      <c r="K287" s="47">
        <f t="shared" si="105"/>
        <v>0</v>
      </c>
      <c r="L287" s="47">
        <f t="shared" si="106"/>
        <v>464.6</v>
      </c>
      <c r="M287" s="47">
        <f t="shared" si="107"/>
        <v>0</v>
      </c>
      <c r="N287" s="47">
        <f t="shared" ref="N287:N301" si="145">SUM(O287:P287)</f>
        <v>0</v>
      </c>
      <c r="O287" s="47">
        <f t="shared" ref="O287:O292" si="146">IF($G287="ODT",$F287,0)</f>
        <v>0</v>
      </c>
      <c r="P287" s="47">
        <f t="shared" si="131"/>
        <v>0</v>
      </c>
      <c r="Q287" s="47">
        <f t="shared" si="132"/>
        <v>0</v>
      </c>
      <c r="R287" s="47">
        <f t="shared" si="133"/>
        <v>0</v>
      </c>
      <c r="S287" s="47"/>
      <c r="V287" s="48"/>
    </row>
    <row r="288" spans="1:22" ht="20.25" customHeight="1">
      <c r="A288" s="95"/>
      <c r="B288" s="91"/>
      <c r="C288" s="92"/>
      <c r="D288" s="46">
        <v>2</v>
      </c>
      <c r="E288" s="46">
        <v>70</v>
      </c>
      <c r="F288" s="46">
        <v>101.2</v>
      </c>
      <c r="G288" s="46" t="s">
        <v>2</v>
      </c>
      <c r="H288" s="47">
        <f t="shared" si="141"/>
        <v>101.2</v>
      </c>
      <c r="I288" s="47">
        <f t="shared" si="144"/>
        <v>0</v>
      </c>
      <c r="J288" s="47">
        <f t="shared" si="104"/>
        <v>0</v>
      </c>
      <c r="K288" s="47">
        <f t="shared" si="105"/>
        <v>0</v>
      </c>
      <c r="L288" s="47">
        <f t="shared" si="106"/>
        <v>101.2</v>
      </c>
      <c r="M288" s="47">
        <f t="shared" si="107"/>
        <v>0</v>
      </c>
      <c r="N288" s="47">
        <f t="shared" si="145"/>
        <v>0</v>
      </c>
      <c r="O288" s="47">
        <f t="shared" si="146"/>
        <v>0</v>
      </c>
      <c r="P288" s="47">
        <f t="shared" si="131"/>
        <v>0</v>
      </c>
      <c r="Q288" s="47">
        <f t="shared" si="132"/>
        <v>0</v>
      </c>
      <c r="R288" s="47">
        <f t="shared" si="133"/>
        <v>0</v>
      </c>
      <c r="S288" s="47"/>
      <c r="V288" s="48"/>
    </row>
    <row r="289" spans="1:22" ht="20.25" customHeight="1">
      <c r="A289" s="95"/>
      <c r="B289" s="91"/>
      <c r="C289" s="92"/>
      <c r="D289" s="46">
        <v>2</v>
      </c>
      <c r="E289" s="46">
        <v>95</v>
      </c>
      <c r="F289" s="46">
        <v>169.7</v>
      </c>
      <c r="G289" s="46" t="s">
        <v>2</v>
      </c>
      <c r="H289" s="47">
        <f t="shared" si="141"/>
        <v>169.7</v>
      </c>
      <c r="I289" s="47">
        <f t="shared" si="144"/>
        <v>0</v>
      </c>
      <c r="J289" s="47">
        <f t="shared" si="104"/>
        <v>0</v>
      </c>
      <c r="K289" s="47">
        <f t="shared" si="105"/>
        <v>0</v>
      </c>
      <c r="L289" s="47">
        <f t="shared" si="106"/>
        <v>169.7</v>
      </c>
      <c r="M289" s="47">
        <f t="shared" si="107"/>
        <v>0</v>
      </c>
      <c r="N289" s="47">
        <f t="shared" si="145"/>
        <v>0</v>
      </c>
      <c r="O289" s="47">
        <f t="shared" si="146"/>
        <v>0</v>
      </c>
      <c r="P289" s="47">
        <f t="shared" si="131"/>
        <v>0</v>
      </c>
      <c r="Q289" s="47">
        <f t="shared" si="132"/>
        <v>0</v>
      </c>
      <c r="R289" s="47">
        <f t="shared" si="133"/>
        <v>0</v>
      </c>
      <c r="S289" s="47"/>
      <c r="V289" s="48"/>
    </row>
    <row r="290" spans="1:22" ht="20.25" customHeight="1">
      <c r="A290" s="95"/>
      <c r="B290" s="91"/>
      <c r="C290" s="92"/>
      <c r="D290" s="46">
        <v>2</v>
      </c>
      <c r="E290" s="46">
        <v>131</v>
      </c>
      <c r="F290" s="46">
        <v>257.8</v>
      </c>
      <c r="G290" s="46" t="s">
        <v>2</v>
      </c>
      <c r="H290" s="47">
        <f t="shared" si="141"/>
        <v>257.8</v>
      </c>
      <c r="I290" s="47">
        <f t="shared" si="144"/>
        <v>0</v>
      </c>
      <c r="J290" s="47">
        <f t="shared" ref="J290:J315" si="147">IF($G290="NTS",$F290,0)</f>
        <v>0</v>
      </c>
      <c r="K290" s="47">
        <f t="shared" ref="K290:K315" si="148">IF($G290="LUK",$F290,0)</f>
        <v>0</v>
      </c>
      <c r="L290" s="47">
        <f t="shared" ref="L290:L315" si="149">IF($G290="LUC",$F290,0)</f>
        <v>257.8</v>
      </c>
      <c r="M290" s="47">
        <f t="shared" ref="M290:M315" si="150">IF($G290="HNK",$F290,0)</f>
        <v>0</v>
      </c>
      <c r="N290" s="47">
        <f t="shared" si="145"/>
        <v>0</v>
      </c>
      <c r="O290" s="47">
        <f t="shared" si="146"/>
        <v>0</v>
      </c>
      <c r="P290" s="47">
        <f t="shared" si="131"/>
        <v>0</v>
      </c>
      <c r="Q290" s="47">
        <f t="shared" si="132"/>
        <v>0</v>
      </c>
      <c r="R290" s="47">
        <f t="shared" si="133"/>
        <v>0</v>
      </c>
      <c r="S290" s="47"/>
      <c r="V290" s="48"/>
    </row>
    <row r="291" spans="1:22" ht="20.25" customHeight="1">
      <c r="A291" s="95"/>
      <c r="B291" s="91"/>
      <c r="C291" s="92"/>
      <c r="D291" s="46">
        <v>2</v>
      </c>
      <c r="E291" s="46">
        <v>152</v>
      </c>
      <c r="F291" s="46">
        <v>95.7</v>
      </c>
      <c r="G291" s="46" t="s">
        <v>2</v>
      </c>
      <c r="H291" s="47">
        <f t="shared" si="141"/>
        <v>95.7</v>
      </c>
      <c r="I291" s="47">
        <f t="shared" si="144"/>
        <v>0</v>
      </c>
      <c r="J291" s="47">
        <f t="shared" si="147"/>
        <v>0</v>
      </c>
      <c r="K291" s="47">
        <f t="shared" si="148"/>
        <v>0</v>
      </c>
      <c r="L291" s="47">
        <f t="shared" si="149"/>
        <v>95.7</v>
      </c>
      <c r="M291" s="47">
        <f t="shared" si="150"/>
        <v>0</v>
      </c>
      <c r="N291" s="47">
        <f t="shared" si="145"/>
        <v>0</v>
      </c>
      <c r="O291" s="47">
        <f t="shared" si="146"/>
        <v>0</v>
      </c>
      <c r="P291" s="47">
        <f t="shared" si="131"/>
        <v>0</v>
      </c>
      <c r="Q291" s="47">
        <f t="shared" si="132"/>
        <v>0</v>
      </c>
      <c r="R291" s="47">
        <f t="shared" si="133"/>
        <v>0</v>
      </c>
      <c r="S291" s="47"/>
      <c r="V291" s="48"/>
    </row>
    <row r="292" spans="1:22" ht="20.25" customHeight="1">
      <c r="A292" s="95"/>
      <c r="B292" s="91"/>
      <c r="C292" s="92"/>
      <c r="D292" s="46">
        <v>3</v>
      </c>
      <c r="E292" s="46">
        <v>19</v>
      </c>
      <c r="F292" s="46">
        <v>1367.2</v>
      </c>
      <c r="G292" s="46" t="s">
        <v>3</v>
      </c>
      <c r="H292" s="47">
        <f t="shared" si="141"/>
        <v>1367.2</v>
      </c>
      <c r="I292" s="47">
        <f t="shared" si="144"/>
        <v>1367.2</v>
      </c>
      <c r="J292" s="47">
        <f t="shared" si="147"/>
        <v>0</v>
      </c>
      <c r="K292" s="47">
        <f t="shared" si="148"/>
        <v>0</v>
      </c>
      <c r="L292" s="47">
        <f t="shared" si="149"/>
        <v>0</v>
      </c>
      <c r="M292" s="47">
        <f t="shared" si="150"/>
        <v>0</v>
      </c>
      <c r="N292" s="47">
        <f t="shared" si="145"/>
        <v>0</v>
      </c>
      <c r="O292" s="47">
        <f t="shared" si="146"/>
        <v>0</v>
      </c>
      <c r="P292" s="47">
        <f t="shared" si="131"/>
        <v>0</v>
      </c>
      <c r="Q292" s="47">
        <f t="shared" si="132"/>
        <v>0</v>
      </c>
      <c r="R292" s="47">
        <f t="shared" si="133"/>
        <v>0</v>
      </c>
      <c r="S292" s="47"/>
      <c r="V292" s="48"/>
    </row>
    <row r="293" spans="1:22" ht="20.25" customHeight="1">
      <c r="A293" s="95"/>
      <c r="B293" s="91"/>
      <c r="C293" s="92"/>
      <c r="D293" s="46">
        <v>3</v>
      </c>
      <c r="E293" s="46">
        <v>27</v>
      </c>
      <c r="F293" s="46">
        <v>908.6</v>
      </c>
      <c r="G293" s="46" t="s">
        <v>3</v>
      </c>
      <c r="H293" s="47">
        <f t="shared" si="141"/>
        <v>908.6</v>
      </c>
      <c r="I293" s="47">
        <f>F293-O293</f>
        <v>908.6</v>
      </c>
      <c r="J293" s="47">
        <f t="shared" si="147"/>
        <v>0</v>
      </c>
      <c r="K293" s="47">
        <f t="shared" si="148"/>
        <v>0</v>
      </c>
      <c r="L293" s="47">
        <f t="shared" si="149"/>
        <v>0</v>
      </c>
      <c r="M293" s="47">
        <f t="shared" si="150"/>
        <v>0</v>
      </c>
      <c r="N293" s="47">
        <f t="shared" si="145"/>
        <v>0</v>
      </c>
      <c r="O293" s="47">
        <v>0</v>
      </c>
      <c r="P293" s="47">
        <f t="shared" si="131"/>
        <v>0</v>
      </c>
      <c r="Q293" s="47">
        <f t="shared" si="132"/>
        <v>0</v>
      </c>
      <c r="R293" s="47">
        <f t="shared" si="133"/>
        <v>0</v>
      </c>
      <c r="S293" s="47"/>
      <c r="V293" s="48"/>
    </row>
    <row r="294" spans="1:22" ht="20.25" customHeight="1">
      <c r="A294" s="95"/>
      <c r="B294" s="91"/>
      <c r="C294" s="92"/>
      <c r="D294" s="46">
        <v>5</v>
      </c>
      <c r="E294" s="46">
        <v>14</v>
      </c>
      <c r="F294" s="46">
        <v>61</v>
      </c>
      <c r="G294" s="46" t="s">
        <v>2</v>
      </c>
      <c r="H294" s="47">
        <f t="shared" si="141"/>
        <v>61</v>
      </c>
      <c r="I294" s="47">
        <f t="shared" ref="I294:I301" si="151">IF($G294="CLN",$F294,0)</f>
        <v>0</v>
      </c>
      <c r="J294" s="47">
        <f t="shared" si="147"/>
        <v>0</v>
      </c>
      <c r="K294" s="47">
        <f t="shared" si="148"/>
        <v>0</v>
      </c>
      <c r="L294" s="47">
        <f t="shared" si="149"/>
        <v>61</v>
      </c>
      <c r="M294" s="47">
        <f t="shared" si="150"/>
        <v>0</v>
      </c>
      <c r="N294" s="47">
        <f t="shared" si="145"/>
        <v>0</v>
      </c>
      <c r="O294" s="47">
        <f t="shared" ref="O294:O301" si="152">IF($G294="ODT",$F294,0)</f>
        <v>0</v>
      </c>
      <c r="P294" s="47">
        <f t="shared" si="131"/>
        <v>0</v>
      </c>
      <c r="Q294" s="47">
        <f t="shared" si="132"/>
        <v>0</v>
      </c>
      <c r="R294" s="47">
        <f t="shared" si="133"/>
        <v>0</v>
      </c>
      <c r="S294" s="47"/>
      <c r="V294" s="48"/>
    </row>
    <row r="295" spans="1:22" ht="20.25" customHeight="1">
      <c r="A295" s="95"/>
      <c r="B295" s="91"/>
      <c r="C295" s="92"/>
      <c r="D295" s="46">
        <v>5</v>
      </c>
      <c r="E295" s="46">
        <v>17</v>
      </c>
      <c r="F295" s="46">
        <v>12.9</v>
      </c>
      <c r="G295" s="46" t="s">
        <v>2</v>
      </c>
      <c r="H295" s="47">
        <f t="shared" si="141"/>
        <v>12.9</v>
      </c>
      <c r="I295" s="47">
        <f t="shared" si="151"/>
        <v>0</v>
      </c>
      <c r="J295" s="47">
        <f t="shared" si="147"/>
        <v>0</v>
      </c>
      <c r="K295" s="47">
        <f t="shared" si="148"/>
        <v>0</v>
      </c>
      <c r="L295" s="47">
        <f t="shared" si="149"/>
        <v>12.9</v>
      </c>
      <c r="M295" s="47">
        <f t="shared" si="150"/>
        <v>0</v>
      </c>
      <c r="N295" s="47">
        <f t="shared" si="145"/>
        <v>0</v>
      </c>
      <c r="O295" s="47">
        <f t="shared" si="152"/>
        <v>0</v>
      </c>
      <c r="P295" s="47">
        <f t="shared" si="131"/>
        <v>0</v>
      </c>
      <c r="Q295" s="47">
        <f t="shared" si="132"/>
        <v>0</v>
      </c>
      <c r="R295" s="47">
        <f t="shared" si="133"/>
        <v>0</v>
      </c>
      <c r="S295" s="47"/>
      <c r="V295" s="48"/>
    </row>
    <row r="296" spans="1:22" ht="20.25" customHeight="1">
      <c r="A296" s="95"/>
      <c r="B296" s="91"/>
      <c r="C296" s="92"/>
      <c r="D296" s="46">
        <v>5</v>
      </c>
      <c r="E296" s="46">
        <v>23</v>
      </c>
      <c r="F296" s="46">
        <v>195.1</v>
      </c>
      <c r="G296" s="46" t="s">
        <v>2</v>
      </c>
      <c r="H296" s="47">
        <f t="shared" si="141"/>
        <v>195.1</v>
      </c>
      <c r="I296" s="47">
        <f t="shared" si="151"/>
        <v>0</v>
      </c>
      <c r="J296" s="47">
        <f t="shared" si="147"/>
        <v>0</v>
      </c>
      <c r="K296" s="47">
        <f t="shared" si="148"/>
        <v>0</v>
      </c>
      <c r="L296" s="47">
        <f t="shared" si="149"/>
        <v>195.1</v>
      </c>
      <c r="M296" s="47">
        <f t="shared" si="150"/>
        <v>0</v>
      </c>
      <c r="N296" s="47">
        <f t="shared" si="145"/>
        <v>0</v>
      </c>
      <c r="O296" s="47">
        <f t="shared" si="152"/>
        <v>0</v>
      </c>
      <c r="P296" s="47">
        <f t="shared" si="131"/>
        <v>0</v>
      </c>
      <c r="Q296" s="47">
        <f t="shared" si="132"/>
        <v>0</v>
      </c>
      <c r="R296" s="47">
        <f t="shared" si="133"/>
        <v>0</v>
      </c>
      <c r="S296" s="47"/>
      <c r="V296" s="48"/>
    </row>
    <row r="297" spans="1:22" ht="20.25" customHeight="1">
      <c r="A297" s="95"/>
      <c r="B297" s="91"/>
      <c r="C297" s="92"/>
      <c r="D297" s="46">
        <v>5</v>
      </c>
      <c r="E297" s="46">
        <v>26</v>
      </c>
      <c r="F297" s="46">
        <v>13.9</v>
      </c>
      <c r="G297" s="46" t="s">
        <v>2</v>
      </c>
      <c r="H297" s="47">
        <f t="shared" si="141"/>
        <v>13.9</v>
      </c>
      <c r="I297" s="47">
        <f t="shared" si="151"/>
        <v>0</v>
      </c>
      <c r="J297" s="47">
        <f t="shared" si="147"/>
        <v>0</v>
      </c>
      <c r="K297" s="47">
        <f t="shared" si="148"/>
        <v>0</v>
      </c>
      <c r="L297" s="47">
        <f t="shared" si="149"/>
        <v>13.9</v>
      </c>
      <c r="M297" s="47">
        <f t="shared" si="150"/>
        <v>0</v>
      </c>
      <c r="N297" s="47">
        <f t="shared" si="145"/>
        <v>0</v>
      </c>
      <c r="O297" s="47">
        <f t="shared" si="152"/>
        <v>0</v>
      </c>
      <c r="P297" s="47">
        <f t="shared" si="131"/>
        <v>0</v>
      </c>
      <c r="Q297" s="47">
        <f t="shared" si="132"/>
        <v>0</v>
      </c>
      <c r="R297" s="47">
        <f t="shared" si="133"/>
        <v>0</v>
      </c>
      <c r="S297" s="47"/>
      <c r="V297" s="48"/>
    </row>
    <row r="298" spans="1:22" ht="20.25" customHeight="1">
      <c r="A298" s="95"/>
      <c r="B298" s="91"/>
      <c r="C298" s="92"/>
      <c r="D298" s="46">
        <v>5</v>
      </c>
      <c r="E298" s="46">
        <v>36</v>
      </c>
      <c r="F298" s="46">
        <v>173.4</v>
      </c>
      <c r="G298" s="46" t="s">
        <v>2</v>
      </c>
      <c r="H298" s="47">
        <f t="shared" si="141"/>
        <v>173.4</v>
      </c>
      <c r="I298" s="47">
        <f t="shared" si="151"/>
        <v>0</v>
      </c>
      <c r="J298" s="47">
        <f t="shared" si="147"/>
        <v>0</v>
      </c>
      <c r="K298" s="47">
        <f t="shared" si="148"/>
        <v>0</v>
      </c>
      <c r="L298" s="47">
        <f t="shared" si="149"/>
        <v>173.4</v>
      </c>
      <c r="M298" s="47">
        <f t="shared" si="150"/>
        <v>0</v>
      </c>
      <c r="N298" s="47">
        <f t="shared" si="145"/>
        <v>0</v>
      </c>
      <c r="O298" s="47">
        <f t="shared" si="152"/>
        <v>0</v>
      </c>
      <c r="P298" s="47">
        <f t="shared" si="131"/>
        <v>0</v>
      </c>
      <c r="Q298" s="47">
        <f t="shared" si="132"/>
        <v>0</v>
      </c>
      <c r="R298" s="47">
        <f t="shared" si="133"/>
        <v>0</v>
      </c>
      <c r="S298" s="47"/>
      <c r="V298" s="48"/>
    </row>
    <row r="299" spans="1:22" ht="20.25" customHeight="1">
      <c r="A299" s="95"/>
      <c r="B299" s="91"/>
      <c r="C299" s="92"/>
      <c r="D299" s="46">
        <v>5</v>
      </c>
      <c r="E299" s="46">
        <v>39</v>
      </c>
      <c r="F299" s="46">
        <v>40.9</v>
      </c>
      <c r="G299" s="46" t="s">
        <v>2</v>
      </c>
      <c r="H299" s="47">
        <f t="shared" si="141"/>
        <v>40.9</v>
      </c>
      <c r="I299" s="47">
        <f t="shared" si="151"/>
        <v>0</v>
      </c>
      <c r="J299" s="47">
        <f t="shared" si="147"/>
        <v>0</v>
      </c>
      <c r="K299" s="47">
        <f t="shared" si="148"/>
        <v>0</v>
      </c>
      <c r="L299" s="47">
        <f t="shared" si="149"/>
        <v>40.9</v>
      </c>
      <c r="M299" s="47">
        <f t="shared" si="150"/>
        <v>0</v>
      </c>
      <c r="N299" s="47">
        <f t="shared" si="145"/>
        <v>0</v>
      </c>
      <c r="O299" s="47">
        <f t="shared" si="152"/>
        <v>0</v>
      </c>
      <c r="P299" s="47">
        <f t="shared" si="131"/>
        <v>0</v>
      </c>
      <c r="Q299" s="47">
        <f t="shared" si="132"/>
        <v>0</v>
      </c>
      <c r="R299" s="47">
        <f t="shared" si="133"/>
        <v>0</v>
      </c>
      <c r="S299" s="47"/>
      <c r="V299" s="48"/>
    </row>
    <row r="300" spans="1:22" ht="20.25" customHeight="1">
      <c r="A300" s="95"/>
      <c r="B300" s="91"/>
      <c r="C300" s="92"/>
      <c r="D300" s="46">
        <v>5</v>
      </c>
      <c r="E300" s="46">
        <v>45</v>
      </c>
      <c r="F300" s="46">
        <v>227.7</v>
      </c>
      <c r="G300" s="46" t="s">
        <v>2</v>
      </c>
      <c r="H300" s="47">
        <f t="shared" si="141"/>
        <v>227.7</v>
      </c>
      <c r="I300" s="47">
        <f t="shared" si="151"/>
        <v>0</v>
      </c>
      <c r="J300" s="47">
        <f t="shared" si="147"/>
        <v>0</v>
      </c>
      <c r="K300" s="47">
        <f t="shared" si="148"/>
        <v>0</v>
      </c>
      <c r="L300" s="47">
        <f t="shared" si="149"/>
        <v>227.7</v>
      </c>
      <c r="M300" s="47">
        <f t="shared" si="150"/>
        <v>0</v>
      </c>
      <c r="N300" s="47">
        <f t="shared" si="145"/>
        <v>0</v>
      </c>
      <c r="O300" s="47">
        <f t="shared" si="152"/>
        <v>0</v>
      </c>
      <c r="P300" s="47">
        <f t="shared" si="131"/>
        <v>0</v>
      </c>
      <c r="Q300" s="47">
        <f t="shared" si="132"/>
        <v>0</v>
      </c>
      <c r="R300" s="47">
        <f t="shared" si="133"/>
        <v>0</v>
      </c>
      <c r="S300" s="47"/>
      <c r="V300" s="48"/>
    </row>
    <row r="301" spans="1:22" ht="20.25" customHeight="1">
      <c r="A301" s="95"/>
      <c r="B301" s="88"/>
      <c r="C301" s="90"/>
      <c r="D301" s="46">
        <v>5</v>
      </c>
      <c r="E301" s="46">
        <v>59</v>
      </c>
      <c r="F301" s="46">
        <v>23.3</v>
      </c>
      <c r="G301" s="46" t="s">
        <v>2</v>
      </c>
      <c r="H301" s="47">
        <f t="shared" si="141"/>
        <v>23.3</v>
      </c>
      <c r="I301" s="47">
        <f t="shared" si="151"/>
        <v>0</v>
      </c>
      <c r="J301" s="47">
        <f t="shared" si="147"/>
        <v>0</v>
      </c>
      <c r="K301" s="47">
        <f t="shared" si="148"/>
        <v>0</v>
      </c>
      <c r="L301" s="47">
        <f t="shared" si="149"/>
        <v>23.3</v>
      </c>
      <c r="M301" s="47">
        <f t="shared" si="150"/>
        <v>0</v>
      </c>
      <c r="N301" s="47">
        <f t="shared" si="145"/>
        <v>0</v>
      </c>
      <c r="O301" s="47">
        <f t="shared" si="152"/>
        <v>0</v>
      </c>
      <c r="P301" s="47">
        <f t="shared" si="131"/>
        <v>0</v>
      </c>
      <c r="Q301" s="47">
        <f t="shared" si="132"/>
        <v>0</v>
      </c>
      <c r="R301" s="47">
        <f t="shared" si="133"/>
        <v>0</v>
      </c>
      <c r="S301" s="47"/>
      <c r="V301" s="48"/>
    </row>
    <row r="302" spans="1:22" ht="22.5" customHeight="1">
      <c r="A302" s="58">
        <v>97</v>
      </c>
      <c r="B302" s="67" t="s">
        <v>168</v>
      </c>
      <c r="C302" s="70" t="s">
        <v>142</v>
      </c>
      <c r="D302" s="46">
        <v>2</v>
      </c>
      <c r="E302" s="46">
        <v>162</v>
      </c>
      <c r="F302" s="46">
        <v>245.4</v>
      </c>
      <c r="G302" s="46" t="s">
        <v>130</v>
      </c>
      <c r="H302" s="47">
        <f t="shared" ref="H302" si="153">SUM(I302:M302)</f>
        <v>45.400000000000006</v>
      </c>
      <c r="I302" s="47">
        <f t="shared" ref="I302" si="154">F302-N302</f>
        <v>45.400000000000006</v>
      </c>
      <c r="J302" s="47">
        <f t="shared" si="147"/>
        <v>0</v>
      </c>
      <c r="K302" s="47">
        <f t="shared" si="148"/>
        <v>0</v>
      </c>
      <c r="L302" s="47">
        <f t="shared" si="149"/>
        <v>0</v>
      </c>
      <c r="M302" s="47">
        <f t="shared" si="150"/>
        <v>0</v>
      </c>
      <c r="N302" s="47">
        <f>SUM(O302:O302)</f>
        <v>200</v>
      </c>
      <c r="O302" s="47">
        <v>200</v>
      </c>
      <c r="P302" s="47"/>
      <c r="Q302" s="47"/>
      <c r="R302" s="47"/>
      <c r="S302" s="47"/>
      <c r="V302" s="48"/>
    </row>
    <row r="303" spans="1:22" ht="22.5" customHeight="1">
      <c r="A303" s="93">
        <v>98</v>
      </c>
      <c r="B303" s="87" t="s">
        <v>126</v>
      </c>
      <c r="C303" s="89" t="s">
        <v>142</v>
      </c>
      <c r="D303" s="46">
        <v>2</v>
      </c>
      <c r="E303" s="46">
        <v>7</v>
      </c>
      <c r="F303" s="46">
        <v>447.9</v>
      </c>
      <c r="G303" s="46" t="s">
        <v>130</v>
      </c>
      <c r="H303" s="47">
        <f t="shared" si="141"/>
        <v>197.89999999999998</v>
      </c>
      <c r="I303" s="47">
        <f>F303-O303</f>
        <v>197.89999999999998</v>
      </c>
      <c r="J303" s="47">
        <f t="shared" si="147"/>
        <v>0</v>
      </c>
      <c r="K303" s="47">
        <f t="shared" si="148"/>
        <v>0</v>
      </c>
      <c r="L303" s="47">
        <f t="shared" si="149"/>
        <v>0</v>
      </c>
      <c r="M303" s="47">
        <f t="shared" si="150"/>
        <v>0</v>
      </c>
      <c r="N303" s="47">
        <f>SUM(O303:P303)</f>
        <v>250</v>
      </c>
      <c r="O303" s="47">
        <v>250</v>
      </c>
      <c r="P303" s="47">
        <f t="shared" si="131"/>
        <v>0</v>
      </c>
      <c r="Q303" s="47">
        <f t="shared" si="132"/>
        <v>0</v>
      </c>
      <c r="R303" s="47">
        <f t="shared" si="133"/>
        <v>0</v>
      </c>
      <c r="S303" s="47"/>
      <c r="V303" s="48"/>
    </row>
    <row r="304" spans="1:22" ht="22.5" customHeight="1">
      <c r="A304" s="95"/>
      <c r="B304" s="88"/>
      <c r="C304" s="90"/>
      <c r="D304" s="46">
        <v>2</v>
      </c>
      <c r="E304" s="46">
        <v>45</v>
      </c>
      <c r="F304" s="46">
        <v>440.8</v>
      </c>
      <c r="G304" s="46" t="s">
        <v>3</v>
      </c>
      <c r="H304" s="47">
        <f t="shared" si="141"/>
        <v>440.8</v>
      </c>
      <c r="I304" s="47">
        <f>IF($G304="CLN",$F304,0)</f>
        <v>440.8</v>
      </c>
      <c r="J304" s="47">
        <f t="shared" si="147"/>
        <v>0</v>
      </c>
      <c r="K304" s="47">
        <f t="shared" si="148"/>
        <v>0</v>
      </c>
      <c r="L304" s="47">
        <f t="shared" si="149"/>
        <v>0</v>
      </c>
      <c r="M304" s="47">
        <f t="shared" si="150"/>
        <v>0</v>
      </c>
      <c r="N304" s="47">
        <f>SUM(O304:P304)</f>
        <v>0</v>
      </c>
      <c r="O304" s="47">
        <f>IF($G304="ODT",$F304,0)</f>
        <v>0</v>
      </c>
      <c r="P304" s="47">
        <f t="shared" si="131"/>
        <v>0</v>
      </c>
      <c r="Q304" s="47">
        <f t="shared" si="132"/>
        <v>0</v>
      </c>
      <c r="R304" s="47">
        <f t="shared" si="133"/>
        <v>0</v>
      </c>
      <c r="S304" s="47"/>
      <c r="V304" s="48"/>
    </row>
    <row r="305" spans="1:22" ht="22.5" customHeight="1">
      <c r="A305" s="58">
        <v>99</v>
      </c>
      <c r="B305" s="71" t="s">
        <v>173</v>
      </c>
      <c r="C305" s="70"/>
      <c r="D305" s="46">
        <v>2</v>
      </c>
      <c r="E305" s="46">
        <v>167</v>
      </c>
      <c r="F305" s="72">
        <v>197</v>
      </c>
      <c r="G305" s="46" t="s">
        <v>130</v>
      </c>
      <c r="H305" s="47">
        <f t="shared" ref="H305" si="155">SUM(I305:M305)</f>
        <v>47</v>
      </c>
      <c r="I305" s="47">
        <f t="shared" ref="I305" si="156">F305-N305</f>
        <v>47</v>
      </c>
      <c r="J305" s="47">
        <f t="shared" si="147"/>
        <v>0</v>
      </c>
      <c r="K305" s="47">
        <f t="shared" si="148"/>
        <v>0</v>
      </c>
      <c r="L305" s="47">
        <f t="shared" si="149"/>
        <v>0</v>
      </c>
      <c r="M305" s="47">
        <f t="shared" si="150"/>
        <v>0</v>
      </c>
      <c r="N305" s="47">
        <f>SUM(O305:O305)</f>
        <v>150</v>
      </c>
      <c r="O305" s="47">
        <v>150</v>
      </c>
      <c r="P305" s="47"/>
      <c r="Q305" s="47"/>
      <c r="R305" s="47"/>
      <c r="S305" s="47"/>
      <c r="V305" s="48"/>
    </row>
    <row r="306" spans="1:22" ht="22.5" customHeight="1">
      <c r="A306" s="93">
        <v>100</v>
      </c>
      <c r="B306" s="87" t="s">
        <v>127</v>
      </c>
      <c r="C306" s="89" t="s">
        <v>142</v>
      </c>
      <c r="D306" s="46">
        <v>2</v>
      </c>
      <c r="E306" s="46">
        <v>37</v>
      </c>
      <c r="F306" s="46">
        <v>2310.3000000000002</v>
      </c>
      <c r="G306" s="46" t="s">
        <v>3</v>
      </c>
      <c r="H306" s="47">
        <f t="shared" si="141"/>
        <v>2310.3000000000002</v>
      </c>
      <c r="I306" s="47">
        <f>IF($G306="CLN",$F306,0)</f>
        <v>2310.3000000000002</v>
      </c>
      <c r="J306" s="47">
        <f t="shared" si="147"/>
        <v>0</v>
      </c>
      <c r="K306" s="47">
        <f t="shared" si="148"/>
        <v>0</v>
      </c>
      <c r="L306" s="47">
        <f t="shared" si="149"/>
        <v>0</v>
      </c>
      <c r="M306" s="47">
        <f t="shared" si="150"/>
        <v>0</v>
      </c>
      <c r="N306" s="47">
        <f t="shared" ref="N306:N335" si="157">SUM(O306:P306)</f>
        <v>0</v>
      </c>
      <c r="O306" s="47">
        <f>IF($G306="ODT",$F306,0)</f>
        <v>0</v>
      </c>
      <c r="P306" s="47">
        <f t="shared" si="131"/>
        <v>0</v>
      </c>
      <c r="Q306" s="47">
        <f t="shared" si="132"/>
        <v>0</v>
      </c>
      <c r="R306" s="47">
        <f t="shared" si="133"/>
        <v>0</v>
      </c>
      <c r="S306" s="47"/>
      <c r="V306" s="48"/>
    </row>
    <row r="307" spans="1:22" ht="22.5" customHeight="1">
      <c r="A307" s="95"/>
      <c r="B307" s="91"/>
      <c r="C307" s="92"/>
      <c r="D307" s="46">
        <v>2</v>
      </c>
      <c r="E307" s="46">
        <v>107</v>
      </c>
      <c r="F307" s="46">
        <v>52.4</v>
      </c>
      <c r="G307" s="46" t="s">
        <v>2</v>
      </c>
      <c r="H307" s="47">
        <f t="shared" si="141"/>
        <v>52.4</v>
      </c>
      <c r="I307" s="47">
        <f t="shared" ref="I307" si="158">IF($G307="CLN",$F307,0)</f>
        <v>0</v>
      </c>
      <c r="J307" s="47">
        <f t="shared" si="147"/>
        <v>0</v>
      </c>
      <c r="K307" s="47">
        <f t="shared" si="148"/>
        <v>0</v>
      </c>
      <c r="L307" s="47">
        <f t="shared" si="149"/>
        <v>52.4</v>
      </c>
      <c r="M307" s="47">
        <f t="shared" si="150"/>
        <v>0</v>
      </c>
      <c r="N307" s="47">
        <f t="shared" si="157"/>
        <v>0</v>
      </c>
      <c r="O307" s="47">
        <f t="shared" ref="O307" si="159">IF($G307="ODT",$F307,0)</f>
        <v>0</v>
      </c>
      <c r="P307" s="47">
        <f t="shared" si="131"/>
        <v>0</v>
      </c>
      <c r="Q307" s="47">
        <f t="shared" si="132"/>
        <v>0</v>
      </c>
      <c r="R307" s="47">
        <f t="shared" si="133"/>
        <v>0</v>
      </c>
      <c r="S307" s="47"/>
      <c r="V307" s="48"/>
    </row>
    <row r="308" spans="1:22" ht="22.5" customHeight="1">
      <c r="A308" s="95"/>
      <c r="B308" s="91"/>
      <c r="C308" s="92"/>
      <c r="D308" s="46">
        <v>2</v>
      </c>
      <c r="E308" s="46">
        <v>147</v>
      </c>
      <c r="F308" s="46">
        <v>88.4</v>
      </c>
      <c r="G308" s="46" t="s">
        <v>2</v>
      </c>
      <c r="H308" s="47">
        <f t="shared" si="141"/>
        <v>88.4</v>
      </c>
      <c r="I308" s="47">
        <f>IF($G308="CLN",$F308,0)</f>
        <v>0</v>
      </c>
      <c r="J308" s="47">
        <f>IF($G308="NTS",$F308,0)</f>
        <v>0</v>
      </c>
      <c r="K308" s="47">
        <f>IF($G308="LUK",$F308,0)</f>
        <v>0</v>
      </c>
      <c r="L308" s="47">
        <f>IF($G308="LUC",$F308,0)</f>
        <v>88.4</v>
      </c>
      <c r="M308" s="47">
        <f>IF($G308="HNK",$F308,0)</f>
        <v>0</v>
      </c>
      <c r="N308" s="47">
        <f t="shared" si="157"/>
        <v>0</v>
      </c>
      <c r="O308" s="47">
        <f>IF($G308="ODT",$F308,0)</f>
        <v>0</v>
      </c>
      <c r="P308" s="47">
        <f>IF($G308="DGT",$F308,0)</f>
        <v>0</v>
      </c>
      <c r="Q308" s="47">
        <f>SUM(R308)</f>
        <v>0</v>
      </c>
      <c r="R308" s="47">
        <f>IF($G308="BCS",$F308,0)</f>
        <v>0</v>
      </c>
      <c r="S308" s="47"/>
      <c r="V308" s="48"/>
    </row>
    <row r="309" spans="1:22" ht="22.5" customHeight="1">
      <c r="A309" s="94"/>
      <c r="B309" s="88"/>
      <c r="C309" s="90"/>
      <c r="D309" s="46">
        <v>2</v>
      </c>
      <c r="E309" s="46">
        <v>122</v>
      </c>
      <c r="F309" s="46">
        <v>149.9</v>
      </c>
      <c r="G309" s="46" t="s">
        <v>2</v>
      </c>
      <c r="H309" s="47">
        <f t="shared" si="141"/>
        <v>149.9</v>
      </c>
      <c r="I309" s="47">
        <f>IF($G309="CLN",$F309,0)</f>
        <v>0</v>
      </c>
      <c r="J309" s="47">
        <f t="shared" si="147"/>
        <v>0</v>
      </c>
      <c r="K309" s="47">
        <f t="shared" si="148"/>
        <v>0</v>
      </c>
      <c r="L309" s="47">
        <f t="shared" si="149"/>
        <v>149.9</v>
      </c>
      <c r="M309" s="47">
        <f t="shared" si="150"/>
        <v>0</v>
      </c>
      <c r="N309" s="47">
        <f t="shared" si="157"/>
        <v>0</v>
      </c>
      <c r="O309" s="47">
        <f>IF($G309="ODT",$F309,0)</f>
        <v>0</v>
      </c>
      <c r="P309" s="47">
        <f t="shared" si="131"/>
        <v>0</v>
      </c>
      <c r="Q309" s="47">
        <f t="shared" si="132"/>
        <v>0</v>
      </c>
      <c r="R309" s="47">
        <f t="shared" si="133"/>
        <v>0</v>
      </c>
      <c r="S309" s="47"/>
      <c r="V309" s="48"/>
    </row>
    <row r="310" spans="1:22" ht="22.5" customHeight="1">
      <c r="A310" s="93">
        <v>101</v>
      </c>
      <c r="B310" s="87" t="s">
        <v>128</v>
      </c>
      <c r="C310" s="89" t="s">
        <v>142</v>
      </c>
      <c r="D310" s="46">
        <v>2</v>
      </c>
      <c r="E310" s="46">
        <v>2</v>
      </c>
      <c r="F310" s="46">
        <v>1707.9</v>
      </c>
      <c r="G310" s="46" t="s">
        <v>130</v>
      </c>
      <c r="H310" s="47">
        <f t="shared" si="141"/>
        <v>1307.9000000000001</v>
      </c>
      <c r="I310" s="47">
        <f>F310-O310</f>
        <v>1307.9000000000001</v>
      </c>
      <c r="J310" s="47">
        <f t="shared" si="147"/>
        <v>0</v>
      </c>
      <c r="K310" s="47">
        <f t="shared" si="148"/>
        <v>0</v>
      </c>
      <c r="L310" s="47">
        <f t="shared" si="149"/>
        <v>0</v>
      </c>
      <c r="M310" s="47">
        <f t="shared" si="150"/>
        <v>0</v>
      </c>
      <c r="N310" s="47">
        <f t="shared" si="157"/>
        <v>400</v>
      </c>
      <c r="O310" s="47">
        <v>400</v>
      </c>
      <c r="P310" s="47">
        <f t="shared" si="131"/>
        <v>0</v>
      </c>
      <c r="Q310" s="47">
        <f t="shared" si="132"/>
        <v>0</v>
      </c>
      <c r="R310" s="47">
        <f t="shared" si="133"/>
        <v>0</v>
      </c>
      <c r="S310" s="47"/>
      <c r="V310" s="48"/>
    </row>
    <row r="311" spans="1:22" ht="22.5" customHeight="1">
      <c r="A311" s="95"/>
      <c r="B311" s="91"/>
      <c r="C311" s="92"/>
      <c r="D311" s="46">
        <v>2</v>
      </c>
      <c r="E311" s="46">
        <v>17</v>
      </c>
      <c r="F311" s="46">
        <v>536.70000000000005</v>
      </c>
      <c r="G311" s="46" t="s">
        <v>3</v>
      </c>
      <c r="H311" s="47">
        <f t="shared" si="141"/>
        <v>536.70000000000005</v>
      </c>
      <c r="I311" s="47">
        <f t="shared" ref="I311:I315" si="160">IF($G311="CLN",$F311,0)</f>
        <v>536.70000000000005</v>
      </c>
      <c r="J311" s="47">
        <f t="shared" si="147"/>
        <v>0</v>
      </c>
      <c r="K311" s="47">
        <f t="shared" si="148"/>
        <v>0</v>
      </c>
      <c r="L311" s="47">
        <f t="shared" si="149"/>
        <v>0</v>
      </c>
      <c r="M311" s="47">
        <f t="shared" si="150"/>
        <v>0</v>
      </c>
      <c r="N311" s="47">
        <f t="shared" si="157"/>
        <v>0</v>
      </c>
      <c r="O311" s="47">
        <f t="shared" ref="O311:O315" si="161">IF($G311="ODT",$F311,0)</f>
        <v>0</v>
      </c>
      <c r="P311" s="47">
        <f t="shared" si="131"/>
        <v>0</v>
      </c>
      <c r="Q311" s="47">
        <f t="shared" si="132"/>
        <v>0</v>
      </c>
      <c r="R311" s="47">
        <f t="shared" si="133"/>
        <v>0</v>
      </c>
      <c r="S311" s="47"/>
      <c r="V311" s="48"/>
    </row>
    <row r="312" spans="1:22" ht="22.5" customHeight="1">
      <c r="A312" s="95"/>
      <c r="B312" s="91"/>
      <c r="C312" s="92"/>
      <c r="D312" s="46">
        <v>2</v>
      </c>
      <c r="E312" s="46">
        <v>64</v>
      </c>
      <c r="F312" s="46">
        <v>589.20000000000005</v>
      </c>
      <c r="G312" s="46" t="s">
        <v>3</v>
      </c>
      <c r="H312" s="47">
        <f t="shared" si="141"/>
        <v>589.20000000000005</v>
      </c>
      <c r="I312" s="47">
        <f t="shared" si="160"/>
        <v>589.20000000000005</v>
      </c>
      <c r="J312" s="47">
        <f>IF($G312="NTS",$F312,0)</f>
        <v>0</v>
      </c>
      <c r="K312" s="47">
        <f>IF($G312="LUK",$F312,0)</f>
        <v>0</v>
      </c>
      <c r="L312" s="47">
        <f>IF($G312="LUC",$F312,0)</f>
        <v>0</v>
      </c>
      <c r="M312" s="47">
        <f>IF($G312="HNK",$F312,0)</f>
        <v>0</v>
      </c>
      <c r="N312" s="47">
        <f t="shared" si="157"/>
        <v>0</v>
      </c>
      <c r="O312" s="47">
        <f t="shared" si="161"/>
        <v>0</v>
      </c>
      <c r="P312" s="47">
        <f>IF($G312="DGT",$F312,0)</f>
        <v>0</v>
      </c>
      <c r="Q312" s="47">
        <f>SUM(R312)</f>
        <v>0</v>
      </c>
      <c r="R312" s="47">
        <f>IF($G312="BCS",$F312,0)</f>
        <v>0</v>
      </c>
      <c r="S312" s="47"/>
      <c r="V312" s="48"/>
    </row>
    <row r="313" spans="1:22" ht="22.5" customHeight="1">
      <c r="A313" s="95"/>
      <c r="B313" s="91"/>
      <c r="C313" s="92"/>
      <c r="D313" s="46">
        <v>2</v>
      </c>
      <c r="E313" s="46">
        <v>43</v>
      </c>
      <c r="F313" s="46">
        <v>2319.6</v>
      </c>
      <c r="G313" s="46" t="s">
        <v>3</v>
      </c>
      <c r="H313" s="47">
        <f t="shared" si="141"/>
        <v>2319.6</v>
      </c>
      <c r="I313" s="47">
        <f t="shared" si="160"/>
        <v>2319.6</v>
      </c>
      <c r="J313" s="47">
        <f>IF($G313="NTS",$F313,0)</f>
        <v>0</v>
      </c>
      <c r="K313" s="47">
        <f>IF($G313="LUK",$F313,0)</f>
        <v>0</v>
      </c>
      <c r="L313" s="47">
        <f>IF($G313="LUC",$F313,0)</f>
        <v>0</v>
      </c>
      <c r="M313" s="47">
        <f>IF($G313="HNK",$F313,0)</f>
        <v>0</v>
      </c>
      <c r="N313" s="47">
        <f t="shared" si="157"/>
        <v>0</v>
      </c>
      <c r="O313" s="47">
        <f t="shared" si="161"/>
        <v>0</v>
      </c>
      <c r="P313" s="47">
        <f>IF($G313="DGT",$F313,0)</f>
        <v>0</v>
      </c>
      <c r="Q313" s="47">
        <f>SUM(R313)</f>
        <v>0</v>
      </c>
      <c r="R313" s="47">
        <f>IF($G313="BCS",$F313,0)</f>
        <v>0</v>
      </c>
      <c r="S313" s="47"/>
      <c r="V313" s="48"/>
    </row>
    <row r="314" spans="1:22" ht="22.5" customHeight="1">
      <c r="A314" s="95"/>
      <c r="B314" s="91"/>
      <c r="C314" s="92"/>
      <c r="D314" s="46">
        <v>2</v>
      </c>
      <c r="E314" s="46">
        <v>20</v>
      </c>
      <c r="F314" s="46">
        <v>603.79999999999995</v>
      </c>
      <c r="G314" s="46" t="s">
        <v>3</v>
      </c>
      <c r="H314" s="47">
        <f t="shared" si="141"/>
        <v>603.79999999999995</v>
      </c>
      <c r="I314" s="47">
        <f t="shared" si="160"/>
        <v>603.79999999999995</v>
      </c>
      <c r="J314" s="47">
        <f t="shared" si="147"/>
        <v>0</v>
      </c>
      <c r="K314" s="47">
        <f t="shared" si="148"/>
        <v>0</v>
      </c>
      <c r="L314" s="47">
        <f t="shared" si="149"/>
        <v>0</v>
      </c>
      <c r="M314" s="47">
        <f t="shared" si="150"/>
        <v>0</v>
      </c>
      <c r="N314" s="47">
        <f t="shared" si="157"/>
        <v>0</v>
      </c>
      <c r="O314" s="47">
        <f t="shared" si="161"/>
        <v>0</v>
      </c>
      <c r="P314" s="47">
        <f t="shared" si="131"/>
        <v>0</v>
      </c>
      <c r="Q314" s="47">
        <f t="shared" si="132"/>
        <v>0</v>
      </c>
      <c r="R314" s="47">
        <f t="shared" si="133"/>
        <v>0</v>
      </c>
      <c r="S314" s="47"/>
      <c r="V314" s="48"/>
    </row>
    <row r="315" spans="1:22" ht="22.5" customHeight="1">
      <c r="A315" s="94"/>
      <c r="B315" s="88"/>
      <c r="C315" s="90"/>
      <c r="D315" s="46">
        <v>2</v>
      </c>
      <c r="E315" s="46">
        <v>33</v>
      </c>
      <c r="F315" s="46">
        <v>8066.1</v>
      </c>
      <c r="G315" s="46" t="s">
        <v>3</v>
      </c>
      <c r="H315" s="47">
        <f t="shared" si="141"/>
        <v>8066.1</v>
      </c>
      <c r="I315" s="47">
        <f t="shared" si="160"/>
        <v>8066.1</v>
      </c>
      <c r="J315" s="47">
        <f t="shared" si="147"/>
        <v>0</v>
      </c>
      <c r="K315" s="47">
        <f t="shared" si="148"/>
        <v>0</v>
      </c>
      <c r="L315" s="47">
        <f t="shared" si="149"/>
        <v>0</v>
      </c>
      <c r="M315" s="47">
        <f t="shared" si="150"/>
        <v>0</v>
      </c>
      <c r="N315" s="47">
        <f t="shared" si="157"/>
        <v>0</v>
      </c>
      <c r="O315" s="47">
        <f t="shared" si="161"/>
        <v>0</v>
      </c>
      <c r="P315" s="47">
        <f t="shared" si="131"/>
        <v>0</v>
      </c>
      <c r="Q315" s="47">
        <f t="shared" si="132"/>
        <v>0</v>
      </c>
      <c r="R315" s="47">
        <f t="shared" si="133"/>
        <v>0</v>
      </c>
      <c r="S315" s="47"/>
      <c r="V315" s="48"/>
    </row>
    <row r="316" spans="1:22" s="74" customFormat="1" ht="23.25" customHeight="1">
      <c r="A316" s="41" t="s">
        <v>183</v>
      </c>
      <c r="B316" s="96" t="s">
        <v>74</v>
      </c>
      <c r="C316" s="97"/>
      <c r="D316" s="45"/>
      <c r="E316" s="45"/>
      <c r="F316" s="73">
        <f>H316+N316+Q316</f>
        <v>67739.5</v>
      </c>
      <c r="G316" s="45"/>
      <c r="H316" s="44">
        <f>SUM(I316:M316)</f>
        <v>53816.3</v>
      </c>
      <c r="I316" s="73">
        <f>SUM(I317:I341)</f>
        <v>53816.3</v>
      </c>
      <c r="J316" s="73">
        <f>SUM(J317:J341)</f>
        <v>0</v>
      </c>
      <c r="K316" s="73">
        <f>SUM(K317:K341)</f>
        <v>0</v>
      </c>
      <c r="L316" s="73">
        <f>SUM(L317:L341)</f>
        <v>0</v>
      </c>
      <c r="M316" s="73">
        <f>SUM(M317:M341)</f>
        <v>0</v>
      </c>
      <c r="N316" s="44">
        <f t="shared" si="157"/>
        <v>13923.199999999999</v>
      </c>
      <c r="O316" s="73">
        <f t="shared" ref="O316:S316" si="162">SUM(O317:O341)</f>
        <v>0</v>
      </c>
      <c r="P316" s="73">
        <f>SUM(P317:P341)</f>
        <v>13923.199999999999</v>
      </c>
      <c r="Q316" s="73">
        <f t="shared" si="162"/>
        <v>0</v>
      </c>
      <c r="R316" s="73">
        <f t="shared" si="162"/>
        <v>0</v>
      </c>
      <c r="S316" s="73">
        <f t="shared" si="162"/>
        <v>0</v>
      </c>
    </row>
    <row r="317" spans="1:22" ht="19.5" customHeight="1">
      <c r="A317" s="93">
        <v>1</v>
      </c>
      <c r="B317" s="98" t="s">
        <v>188</v>
      </c>
      <c r="C317" s="51" t="s">
        <v>189</v>
      </c>
      <c r="D317" s="46">
        <v>1</v>
      </c>
      <c r="E317" s="46">
        <v>3</v>
      </c>
      <c r="F317" s="30">
        <v>4223.2</v>
      </c>
      <c r="G317" s="60" t="s">
        <v>3</v>
      </c>
      <c r="H317" s="47">
        <f t="shared" si="141"/>
        <v>4223.2</v>
      </c>
      <c r="I317" s="47">
        <f t="shared" ref="I317:I341" si="163">IF($G317="CLN",$F317,0)</f>
        <v>4223.2</v>
      </c>
      <c r="J317" s="61">
        <f t="shared" ref="J317:J341" si="164">IF($G317="NTS",$F317,0)</f>
        <v>0</v>
      </c>
      <c r="K317" s="61">
        <f t="shared" ref="K317:K341" si="165">IF($G317="LUK",$F317,0)</f>
        <v>0</v>
      </c>
      <c r="L317" s="61">
        <f t="shared" ref="L317:L341" si="166">IF($G317="LUC",$F317,0)</f>
        <v>0</v>
      </c>
      <c r="M317" s="61">
        <f t="shared" ref="M317:M341" si="167">IF($G317="HNK",$F317,0)</f>
        <v>0</v>
      </c>
      <c r="N317" s="47">
        <f t="shared" si="157"/>
        <v>0</v>
      </c>
      <c r="O317" s="47">
        <f t="shared" ref="O317:O341" si="168">IF($G317="ODT",$F317,0)</f>
        <v>0</v>
      </c>
      <c r="P317" s="61">
        <f t="shared" ref="P317:P341" si="169">IF($G317="DGT",$F317,0)</f>
        <v>0</v>
      </c>
      <c r="Q317" s="47">
        <f t="shared" ref="Q317:Q341" si="170">SUM(R317)</f>
        <v>0</v>
      </c>
      <c r="R317" s="61">
        <f t="shared" ref="R317:R341" si="171">IF($G317="BCS",$F317,0)</f>
        <v>0</v>
      </c>
      <c r="S317" s="47"/>
    </row>
    <row r="318" spans="1:22" ht="19.5" customHeight="1">
      <c r="A318" s="95"/>
      <c r="B318" s="99"/>
      <c r="C318" s="51" t="s">
        <v>189</v>
      </c>
      <c r="D318" s="46">
        <v>1</v>
      </c>
      <c r="E318" s="46">
        <v>5</v>
      </c>
      <c r="F318" s="30">
        <v>8981.7000000000007</v>
      </c>
      <c r="G318" s="60" t="s">
        <v>3</v>
      </c>
      <c r="H318" s="47">
        <f t="shared" si="141"/>
        <v>8981.7000000000007</v>
      </c>
      <c r="I318" s="47">
        <f t="shared" si="163"/>
        <v>8981.7000000000007</v>
      </c>
      <c r="J318" s="61">
        <f t="shared" si="164"/>
        <v>0</v>
      </c>
      <c r="K318" s="61">
        <f t="shared" si="165"/>
        <v>0</v>
      </c>
      <c r="L318" s="61">
        <f t="shared" si="166"/>
        <v>0</v>
      </c>
      <c r="M318" s="61">
        <f t="shared" si="167"/>
        <v>0</v>
      </c>
      <c r="N318" s="47">
        <f t="shared" si="157"/>
        <v>0</v>
      </c>
      <c r="O318" s="47">
        <f t="shared" si="168"/>
        <v>0</v>
      </c>
      <c r="P318" s="61">
        <f t="shared" si="169"/>
        <v>0</v>
      </c>
      <c r="Q318" s="47">
        <f t="shared" si="170"/>
        <v>0</v>
      </c>
      <c r="R318" s="61">
        <f t="shared" si="171"/>
        <v>0</v>
      </c>
      <c r="S318" s="47"/>
    </row>
    <row r="319" spans="1:22" ht="19.5" customHeight="1">
      <c r="A319" s="95"/>
      <c r="B319" s="99"/>
      <c r="C319" s="51" t="s">
        <v>189</v>
      </c>
      <c r="D319" s="46">
        <v>2</v>
      </c>
      <c r="E319" s="46">
        <v>103</v>
      </c>
      <c r="F319" s="46">
        <v>4302.3999999999996</v>
      </c>
      <c r="G319" s="60" t="s">
        <v>3</v>
      </c>
      <c r="H319" s="47">
        <f t="shared" si="141"/>
        <v>4302.3999999999996</v>
      </c>
      <c r="I319" s="47">
        <f t="shared" si="163"/>
        <v>4302.3999999999996</v>
      </c>
      <c r="J319" s="61">
        <f t="shared" si="164"/>
        <v>0</v>
      </c>
      <c r="K319" s="61">
        <f t="shared" si="165"/>
        <v>0</v>
      </c>
      <c r="L319" s="61">
        <f t="shared" si="166"/>
        <v>0</v>
      </c>
      <c r="M319" s="61">
        <f t="shared" si="167"/>
        <v>0</v>
      </c>
      <c r="N319" s="47">
        <f t="shared" si="157"/>
        <v>0</v>
      </c>
      <c r="O319" s="47">
        <f t="shared" si="168"/>
        <v>0</v>
      </c>
      <c r="P319" s="61">
        <f t="shared" si="169"/>
        <v>0</v>
      </c>
      <c r="Q319" s="47">
        <f t="shared" si="170"/>
        <v>0</v>
      </c>
      <c r="R319" s="61">
        <f t="shared" si="171"/>
        <v>0</v>
      </c>
      <c r="S319" s="47"/>
    </row>
    <row r="320" spans="1:22" ht="19.5" customHeight="1">
      <c r="A320" s="95"/>
      <c r="B320" s="99"/>
      <c r="C320" s="51" t="s">
        <v>189</v>
      </c>
      <c r="D320" s="46">
        <v>4</v>
      </c>
      <c r="E320" s="46">
        <v>2</v>
      </c>
      <c r="F320" s="46">
        <v>10989.1</v>
      </c>
      <c r="G320" s="60" t="s">
        <v>3</v>
      </c>
      <c r="H320" s="47">
        <f t="shared" si="141"/>
        <v>10989.1</v>
      </c>
      <c r="I320" s="47">
        <f t="shared" si="163"/>
        <v>10989.1</v>
      </c>
      <c r="J320" s="61">
        <f t="shared" si="164"/>
        <v>0</v>
      </c>
      <c r="K320" s="61">
        <f t="shared" si="165"/>
        <v>0</v>
      </c>
      <c r="L320" s="61">
        <f t="shared" si="166"/>
        <v>0</v>
      </c>
      <c r="M320" s="61">
        <f t="shared" si="167"/>
        <v>0</v>
      </c>
      <c r="N320" s="47">
        <f t="shared" si="157"/>
        <v>0</v>
      </c>
      <c r="O320" s="47">
        <f t="shared" si="168"/>
        <v>0</v>
      </c>
      <c r="P320" s="61">
        <f t="shared" si="169"/>
        <v>0</v>
      </c>
      <c r="Q320" s="47">
        <f t="shared" si="170"/>
        <v>0</v>
      </c>
      <c r="R320" s="61">
        <f t="shared" si="171"/>
        <v>0</v>
      </c>
      <c r="S320" s="47"/>
    </row>
    <row r="321" spans="1:19" ht="19.5" customHeight="1">
      <c r="A321" s="95"/>
      <c r="B321" s="99"/>
      <c r="C321" s="51" t="s">
        <v>189</v>
      </c>
      <c r="D321" s="46">
        <v>5</v>
      </c>
      <c r="E321" s="46">
        <v>15</v>
      </c>
      <c r="F321" s="46">
        <v>4645.2</v>
      </c>
      <c r="G321" s="60" t="s">
        <v>3</v>
      </c>
      <c r="H321" s="47">
        <f t="shared" si="141"/>
        <v>4645.2</v>
      </c>
      <c r="I321" s="47">
        <f t="shared" si="163"/>
        <v>4645.2</v>
      </c>
      <c r="J321" s="61">
        <f t="shared" si="164"/>
        <v>0</v>
      </c>
      <c r="K321" s="61">
        <f t="shared" si="165"/>
        <v>0</v>
      </c>
      <c r="L321" s="61">
        <f t="shared" si="166"/>
        <v>0</v>
      </c>
      <c r="M321" s="61">
        <f t="shared" si="167"/>
        <v>0</v>
      </c>
      <c r="N321" s="47">
        <f t="shared" si="157"/>
        <v>0</v>
      </c>
      <c r="O321" s="47">
        <f t="shared" si="168"/>
        <v>0</v>
      </c>
      <c r="P321" s="61">
        <f t="shared" si="169"/>
        <v>0</v>
      </c>
      <c r="Q321" s="47">
        <f t="shared" si="170"/>
        <v>0</v>
      </c>
      <c r="R321" s="61">
        <f t="shared" si="171"/>
        <v>0</v>
      </c>
      <c r="S321" s="47"/>
    </row>
    <row r="322" spans="1:19" ht="19.5" customHeight="1">
      <c r="A322" s="95"/>
      <c r="B322" s="99"/>
      <c r="C322" s="51" t="s">
        <v>189</v>
      </c>
      <c r="D322" s="46">
        <v>5</v>
      </c>
      <c r="E322" s="46">
        <v>67</v>
      </c>
      <c r="F322" s="46">
        <v>6395.4</v>
      </c>
      <c r="G322" s="60" t="s">
        <v>3</v>
      </c>
      <c r="H322" s="47">
        <f t="shared" si="141"/>
        <v>6395.4</v>
      </c>
      <c r="I322" s="47">
        <f t="shared" si="163"/>
        <v>6395.4</v>
      </c>
      <c r="J322" s="61">
        <f t="shared" si="164"/>
        <v>0</v>
      </c>
      <c r="K322" s="61">
        <f t="shared" si="165"/>
        <v>0</v>
      </c>
      <c r="L322" s="61">
        <f t="shared" si="166"/>
        <v>0</v>
      </c>
      <c r="M322" s="61">
        <f t="shared" si="167"/>
        <v>0</v>
      </c>
      <c r="N322" s="47">
        <f t="shared" si="157"/>
        <v>0</v>
      </c>
      <c r="O322" s="47">
        <f t="shared" si="168"/>
        <v>0</v>
      </c>
      <c r="P322" s="61">
        <f t="shared" si="169"/>
        <v>0</v>
      </c>
      <c r="Q322" s="47">
        <f t="shared" si="170"/>
        <v>0</v>
      </c>
      <c r="R322" s="61">
        <f t="shared" si="171"/>
        <v>0</v>
      </c>
      <c r="S322" s="47"/>
    </row>
    <row r="323" spans="1:19" ht="19.5" customHeight="1">
      <c r="A323" s="95"/>
      <c r="B323" s="99"/>
      <c r="C323" s="51" t="s">
        <v>190</v>
      </c>
      <c r="D323" s="46">
        <v>4</v>
      </c>
      <c r="E323" s="46">
        <v>3</v>
      </c>
      <c r="F323" s="46">
        <v>6140.3</v>
      </c>
      <c r="G323" s="60" t="s">
        <v>3</v>
      </c>
      <c r="H323" s="47">
        <f t="shared" ref="H323:H341" si="172">SUM(I323:M323)</f>
        <v>6140.3</v>
      </c>
      <c r="I323" s="47">
        <f t="shared" si="163"/>
        <v>6140.3</v>
      </c>
      <c r="J323" s="61">
        <f t="shared" si="164"/>
        <v>0</v>
      </c>
      <c r="K323" s="61">
        <f t="shared" si="165"/>
        <v>0</v>
      </c>
      <c r="L323" s="61">
        <f t="shared" si="166"/>
        <v>0</v>
      </c>
      <c r="M323" s="61">
        <f t="shared" si="167"/>
        <v>0</v>
      </c>
      <c r="N323" s="47">
        <f t="shared" si="157"/>
        <v>0</v>
      </c>
      <c r="O323" s="47">
        <f t="shared" si="168"/>
        <v>0</v>
      </c>
      <c r="P323" s="61">
        <f t="shared" si="169"/>
        <v>0</v>
      </c>
      <c r="Q323" s="47">
        <f t="shared" si="170"/>
        <v>0</v>
      </c>
      <c r="R323" s="61">
        <f t="shared" si="171"/>
        <v>0</v>
      </c>
      <c r="S323" s="47"/>
    </row>
    <row r="324" spans="1:19" ht="19.5" customHeight="1">
      <c r="A324" s="94"/>
      <c r="B324" s="100"/>
      <c r="C324" s="51" t="s">
        <v>190</v>
      </c>
      <c r="D324" s="46">
        <v>4</v>
      </c>
      <c r="E324" s="46">
        <v>4</v>
      </c>
      <c r="F324" s="46">
        <v>8139</v>
      </c>
      <c r="G324" s="60" t="s">
        <v>3</v>
      </c>
      <c r="H324" s="47">
        <f t="shared" si="172"/>
        <v>8139</v>
      </c>
      <c r="I324" s="47">
        <f t="shared" si="163"/>
        <v>8139</v>
      </c>
      <c r="J324" s="61">
        <f t="shared" si="164"/>
        <v>0</v>
      </c>
      <c r="K324" s="61">
        <f t="shared" si="165"/>
        <v>0</v>
      </c>
      <c r="L324" s="61">
        <f t="shared" si="166"/>
        <v>0</v>
      </c>
      <c r="M324" s="61">
        <f t="shared" si="167"/>
        <v>0</v>
      </c>
      <c r="N324" s="47">
        <f t="shared" si="157"/>
        <v>0</v>
      </c>
      <c r="O324" s="47">
        <f t="shared" si="168"/>
        <v>0</v>
      </c>
      <c r="P324" s="61">
        <f t="shared" si="169"/>
        <v>0</v>
      </c>
      <c r="Q324" s="47">
        <f t="shared" si="170"/>
        <v>0</v>
      </c>
      <c r="R324" s="61">
        <f t="shared" si="171"/>
        <v>0</v>
      </c>
      <c r="S324" s="47"/>
    </row>
    <row r="325" spans="1:19" ht="17.25" customHeight="1">
      <c r="A325" s="93">
        <v>2</v>
      </c>
      <c r="B325" s="75" t="s">
        <v>187</v>
      </c>
      <c r="C325" s="93"/>
      <c r="D325" s="46">
        <v>2</v>
      </c>
      <c r="E325" s="46">
        <v>127</v>
      </c>
      <c r="F325" s="46">
        <v>487.5</v>
      </c>
      <c r="G325" s="46" t="s">
        <v>4</v>
      </c>
      <c r="H325" s="47">
        <f t="shared" si="172"/>
        <v>0</v>
      </c>
      <c r="I325" s="47">
        <f t="shared" si="163"/>
        <v>0</v>
      </c>
      <c r="J325" s="61">
        <f t="shared" si="164"/>
        <v>0</v>
      </c>
      <c r="K325" s="61">
        <f t="shared" si="165"/>
        <v>0</v>
      </c>
      <c r="L325" s="61">
        <f t="shared" si="166"/>
        <v>0</v>
      </c>
      <c r="M325" s="61">
        <f t="shared" si="167"/>
        <v>0</v>
      </c>
      <c r="N325" s="47">
        <f t="shared" si="157"/>
        <v>487.5</v>
      </c>
      <c r="O325" s="47">
        <f t="shared" si="168"/>
        <v>0</v>
      </c>
      <c r="P325" s="61">
        <f t="shared" si="169"/>
        <v>487.5</v>
      </c>
      <c r="Q325" s="47">
        <f t="shared" si="170"/>
        <v>0</v>
      </c>
      <c r="R325" s="61">
        <f t="shared" si="171"/>
        <v>0</v>
      </c>
      <c r="S325" s="47"/>
    </row>
    <row r="326" spans="1:19" ht="17.25" customHeight="1">
      <c r="A326" s="95"/>
      <c r="B326" s="75" t="s">
        <v>187</v>
      </c>
      <c r="C326" s="95"/>
      <c r="D326" s="46">
        <v>2</v>
      </c>
      <c r="E326" s="46">
        <v>143</v>
      </c>
      <c r="F326" s="46">
        <v>93.8</v>
      </c>
      <c r="G326" s="46" t="s">
        <v>4</v>
      </c>
      <c r="H326" s="47">
        <f t="shared" si="172"/>
        <v>0</v>
      </c>
      <c r="I326" s="47">
        <f t="shared" si="163"/>
        <v>0</v>
      </c>
      <c r="J326" s="61">
        <f t="shared" si="164"/>
        <v>0</v>
      </c>
      <c r="K326" s="61">
        <f t="shared" si="165"/>
        <v>0</v>
      </c>
      <c r="L326" s="61">
        <f t="shared" si="166"/>
        <v>0</v>
      </c>
      <c r="M326" s="61">
        <f t="shared" si="167"/>
        <v>0</v>
      </c>
      <c r="N326" s="47">
        <f t="shared" si="157"/>
        <v>93.8</v>
      </c>
      <c r="O326" s="47">
        <f t="shared" si="168"/>
        <v>0</v>
      </c>
      <c r="P326" s="61">
        <f t="shared" si="169"/>
        <v>93.8</v>
      </c>
      <c r="Q326" s="47">
        <f t="shared" si="170"/>
        <v>0</v>
      </c>
      <c r="R326" s="61">
        <f t="shared" si="171"/>
        <v>0</v>
      </c>
      <c r="S326" s="47"/>
    </row>
    <row r="327" spans="1:19" ht="17.25" customHeight="1">
      <c r="A327" s="95"/>
      <c r="B327" s="75" t="s">
        <v>187</v>
      </c>
      <c r="C327" s="95"/>
      <c r="D327" s="46">
        <v>3</v>
      </c>
      <c r="E327" s="46">
        <v>1</v>
      </c>
      <c r="F327" s="46">
        <v>96.9</v>
      </c>
      <c r="G327" s="46" t="s">
        <v>4</v>
      </c>
      <c r="H327" s="47">
        <f t="shared" si="172"/>
        <v>0</v>
      </c>
      <c r="I327" s="47">
        <f t="shared" si="163"/>
        <v>0</v>
      </c>
      <c r="J327" s="61">
        <f t="shared" si="164"/>
        <v>0</v>
      </c>
      <c r="K327" s="61">
        <f t="shared" si="165"/>
        <v>0</v>
      </c>
      <c r="L327" s="61">
        <f t="shared" si="166"/>
        <v>0</v>
      </c>
      <c r="M327" s="61">
        <f t="shared" si="167"/>
        <v>0</v>
      </c>
      <c r="N327" s="47">
        <f t="shared" si="157"/>
        <v>96.9</v>
      </c>
      <c r="O327" s="47">
        <f t="shared" si="168"/>
        <v>0</v>
      </c>
      <c r="P327" s="61">
        <f t="shared" si="169"/>
        <v>96.9</v>
      </c>
      <c r="Q327" s="47">
        <f t="shared" si="170"/>
        <v>0</v>
      </c>
      <c r="R327" s="61">
        <f t="shared" si="171"/>
        <v>0</v>
      </c>
      <c r="S327" s="47"/>
    </row>
    <row r="328" spans="1:19" ht="17.25" customHeight="1">
      <c r="A328" s="95"/>
      <c r="B328" s="75" t="s">
        <v>187</v>
      </c>
      <c r="C328" s="95"/>
      <c r="D328" s="46">
        <v>3</v>
      </c>
      <c r="E328" s="46">
        <v>17</v>
      </c>
      <c r="F328" s="46">
        <v>1987.3</v>
      </c>
      <c r="G328" s="46" t="s">
        <v>4</v>
      </c>
      <c r="H328" s="47">
        <f t="shared" si="172"/>
        <v>0</v>
      </c>
      <c r="I328" s="47">
        <f t="shared" si="163"/>
        <v>0</v>
      </c>
      <c r="J328" s="61">
        <f t="shared" si="164"/>
        <v>0</v>
      </c>
      <c r="K328" s="61">
        <f t="shared" si="165"/>
        <v>0</v>
      </c>
      <c r="L328" s="61">
        <f t="shared" si="166"/>
        <v>0</v>
      </c>
      <c r="M328" s="61">
        <f t="shared" si="167"/>
        <v>0</v>
      </c>
      <c r="N328" s="47">
        <f t="shared" si="157"/>
        <v>1987.3</v>
      </c>
      <c r="O328" s="47">
        <f t="shared" si="168"/>
        <v>0</v>
      </c>
      <c r="P328" s="61">
        <f t="shared" si="169"/>
        <v>1987.3</v>
      </c>
      <c r="Q328" s="47">
        <f t="shared" si="170"/>
        <v>0</v>
      </c>
      <c r="R328" s="61">
        <f t="shared" si="171"/>
        <v>0</v>
      </c>
      <c r="S328" s="47"/>
    </row>
    <row r="329" spans="1:19" ht="17.25" customHeight="1">
      <c r="A329" s="95"/>
      <c r="B329" s="75" t="s">
        <v>187</v>
      </c>
      <c r="C329" s="95"/>
      <c r="D329" s="46">
        <v>1</v>
      </c>
      <c r="E329" s="46">
        <v>4</v>
      </c>
      <c r="F329" s="31">
        <v>576.9</v>
      </c>
      <c r="G329" s="46" t="s">
        <v>4</v>
      </c>
      <c r="H329" s="47">
        <f t="shared" si="172"/>
        <v>0</v>
      </c>
      <c r="I329" s="47">
        <f t="shared" si="163"/>
        <v>0</v>
      </c>
      <c r="J329" s="61">
        <f t="shared" si="164"/>
        <v>0</v>
      </c>
      <c r="K329" s="61">
        <f t="shared" si="165"/>
        <v>0</v>
      </c>
      <c r="L329" s="61">
        <f t="shared" si="166"/>
        <v>0</v>
      </c>
      <c r="M329" s="61">
        <f t="shared" si="167"/>
        <v>0</v>
      </c>
      <c r="N329" s="47">
        <f t="shared" si="157"/>
        <v>576.9</v>
      </c>
      <c r="O329" s="47">
        <f t="shared" si="168"/>
        <v>0</v>
      </c>
      <c r="P329" s="61">
        <f t="shared" si="169"/>
        <v>576.9</v>
      </c>
      <c r="Q329" s="47">
        <f t="shared" si="170"/>
        <v>0</v>
      </c>
      <c r="R329" s="61">
        <f t="shared" si="171"/>
        <v>0</v>
      </c>
      <c r="S329" s="47"/>
    </row>
    <row r="330" spans="1:19" ht="17.25" customHeight="1">
      <c r="A330" s="95"/>
      <c r="B330" s="75" t="s">
        <v>187</v>
      </c>
      <c r="C330" s="95"/>
      <c r="D330" s="46">
        <v>2</v>
      </c>
      <c r="E330" s="46">
        <v>42</v>
      </c>
      <c r="F330" s="46">
        <v>4043.4</v>
      </c>
      <c r="G330" s="46" t="s">
        <v>4</v>
      </c>
      <c r="H330" s="47">
        <f t="shared" si="172"/>
        <v>0</v>
      </c>
      <c r="I330" s="47">
        <f t="shared" si="163"/>
        <v>0</v>
      </c>
      <c r="J330" s="61">
        <f t="shared" si="164"/>
        <v>0</v>
      </c>
      <c r="K330" s="61">
        <f t="shared" si="165"/>
        <v>0</v>
      </c>
      <c r="L330" s="61">
        <f t="shared" si="166"/>
        <v>0</v>
      </c>
      <c r="M330" s="61">
        <f t="shared" si="167"/>
        <v>0</v>
      </c>
      <c r="N330" s="47">
        <f t="shared" si="157"/>
        <v>4043.4</v>
      </c>
      <c r="O330" s="47">
        <f t="shared" si="168"/>
        <v>0</v>
      </c>
      <c r="P330" s="61">
        <f t="shared" si="169"/>
        <v>4043.4</v>
      </c>
      <c r="Q330" s="47">
        <f t="shared" si="170"/>
        <v>0</v>
      </c>
      <c r="R330" s="61">
        <f t="shared" si="171"/>
        <v>0</v>
      </c>
      <c r="S330" s="47"/>
    </row>
    <row r="331" spans="1:19" ht="17.25" customHeight="1">
      <c r="A331" s="95"/>
      <c r="B331" s="75" t="s">
        <v>187</v>
      </c>
      <c r="C331" s="95"/>
      <c r="D331" s="46">
        <v>2</v>
      </c>
      <c r="E331" s="46">
        <v>67</v>
      </c>
      <c r="F331" s="46">
        <v>100.6</v>
      </c>
      <c r="G331" s="46" t="s">
        <v>4</v>
      </c>
      <c r="H331" s="47">
        <f t="shared" si="172"/>
        <v>0</v>
      </c>
      <c r="I331" s="47">
        <f t="shared" si="163"/>
        <v>0</v>
      </c>
      <c r="J331" s="61">
        <f t="shared" si="164"/>
        <v>0</v>
      </c>
      <c r="K331" s="61">
        <f t="shared" si="165"/>
        <v>0</v>
      </c>
      <c r="L331" s="61">
        <f t="shared" si="166"/>
        <v>0</v>
      </c>
      <c r="M331" s="61">
        <f t="shared" si="167"/>
        <v>0</v>
      </c>
      <c r="N331" s="47">
        <f t="shared" si="157"/>
        <v>100.6</v>
      </c>
      <c r="O331" s="47">
        <f t="shared" si="168"/>
        <v>0</v>
      </c>
      <c r="P331" s="61">
        <f t="shared" si="169"/>
        <v>100.6</v>
      </c>
      <c r="Q331" s="47">
        <f t="shared" si="170"/>
        <v>0</v>
      </c>
      <c r="R331" s="61">
        <f t="shared" si="171"/>
        <v>0</v>
      </c>
      <c r="S331" s="47"/>
    </row>
    <row r="332" spans="1:19" ht="17.25" customHeight="1">
      <c r="A332" s="95"/>
      <c r="B332" s="75" t="s">
        <v>187</v>
      </c>
      <c r="C332" s="95"/>
      <c r="D332" s="46">
        <v>2</v>
      </c>
      <c r="E332" s="46">
        <v>76</v>
      </c>
      <c r="F332" s="46">
        <v>14.8</v>
      </c>
      <c r="G332" s="46" t="s">
        <v>4</v>
      </c>
      <c r="H332" s="47">
        <f t="shared" si="172"/>
        <v>0</v>
      </c>
      <c r="I332" s="47">
        <f t="shared" si="163"/>
        <v>0</v>
      </c>
      <c r="J332" s="61">
        <f t="shared" si="164"/>
        <v>0</v>
      </c>
      <c r="K332" s="61">
        <f t="shared" si="165"/>
        <v>0</v>
      </c>
      <c r="L332" s="61">
        <f t="shared" si="166"/>
        <v>0</v>
      </c>
      <c r="M332" s="61">
        <f t="shared" si="167"/>
        <v>0</v>
      </c>
      <c r="N332" s="47">
        <f t="shared" si="157"/>
        <v>14.8</v>
      </c>
      <c r="O332" s="47">
        <f t="shared" si="168"/>
        <v>0</v>
      </c>
      <c r="P332" s="61">
        <f t="shared" si="169"/>
        <v>14.8</v>
      </c>
      <c r="Q332" s="47">
        <f t="shared" si="170"/>
        <v>0</v>
      </c>
      <c r="R332" s="61">
        <f t="shared" si="171"/>
        <v>0</v>
      </c>
      <c r="S332" s="47"/>
    </row>
    <row r="333" spans="1:19" ht="17.25" customHeight="1">
      <c r="A333" s="95"/>
      <c r="B333" s="75" t="s">
        <v>187</v>
      </c>
      <c r="C333" s="95"/>
      <c r="D333" s="46">
        <v>2</v>
      </c>
      <c r="E333" s="46">
        <v>91</v>
      </c>
      <c r="F333" s="46">
        <v>541.9</v>
      </c>
      <c r="G333" s="46" t="s">
        <v>4</v>
      </c>
      <c r="H333" s="47">
        <f t="shared" si="172"/>
        <v>0</v>
      </c>
      <c r="I333" s="47">
        <f t="shared" si="163"/>
        <v>0</v>
      </c>
      <c r="J333" s="61">
        <f t="shared" si="164"/>
        <v>0</v>
      </c>
      <c r="K333" s="61">
        <f t="shared" si="165"/>
        <v>0</v>
      </c>
      <c r="L333" s="61">
        <f t="shared" si="166"/>
        <v>0</v>
      </c>
      <c r="M333" s="61">
        <f t="shared" si="167"/>
        <v>0</v>
      </c>
      <c r="N333" s="47">
        <f t="shared" si="157"/>
        <v>541.9</v>
      </c>
      <c r="O333" s="47">
        <f t="shared" si="168"/>
        <v>0</v>
      </c>
      <c r="P333" s="61">
        <f t="shared" si="169"/>
        <v>541.9</v>
      </c>
      <c r="Q333" s="47">
        <f t="shared" si="170"/>
        <v>0</v>
      </c>
      <c r="R333" s="61">
        <f t="shared" si="171"/>
        <v>0</v>
      </c>
      <c r="S333" s="47"/>
    </row>
    <row r="334" spans="1:19" ht="17.25" customHeight="1">
      <c r="A334" s="95"/>
      <c r="B334" s="75" t="s">
        <v>187</v>
      </c>
      <c r="C334" s="95"/>
      <c r="D334" s="46">
        <v>4</v>
      </c>
      <c r="E334" s="46">
        <v>1</v>
      </c>
      <c r="F334" s="46">
        <v>287.39999999999998</v>
      </c>
      <c r="G334" s="46" t="s">
        <v>4</v>
      </c>
      <c r="H334" s="47">
        <f t="shared" si="172"/>
        <v>0</v>
      </c>
      <c r="I334" s="47">
        <f t="shared" si="163"/>
        <v>0</v>
      </c>
      <c r="J334" s="61">
        <f t="shared" si="164"/>
        <v>0</v>
      </c>
      <c r="K334" s="61">
        <f t="shared" si="165"/>
        <v>0</v>
      </c>
      <c r="L334" s="61">
        <f t="shared" si="166"/>
        <v>0</v>
      </c>
      <c r="M334" s="61">
        <f t="shared" si="167"/>
        <v>0</v>
      </c>
      <c r="N334" s="47">
        <f t="shared" si="157"/>
        <v>287.39999999999998</v>
      </c>
      <c r="O334" s="47">
        <f t="shared" si="168"/>
        <v>0</v>
      </c>
      <c r="P334" s="61">
        <f t="shared" si="169"/>
        <v>287.39999999999998</v>
      </c>
      <c r="Q334" s="47">
        <f t="shared" si="170"/>
        <v>0</v>
      </c>
      <c r="R334" s="61">
        <f t="shared" si="171"/>
        <v>0</v>
      </c>
      <c r="S334" s="47"/>
    </row>
    <row r="335" spans="1:19" s="54" customFormat="1" ht="17.25" customHeight="1">
      <c r="A335" s="95"/>
      <c r="B335" s="75" t="s">
        <v>187</v>
      </c>
      <c r="C335" s="95"/>
      <c r="D335" s="46">
        <v>4</v>
      </c>
      <c r="E335" s="46">
        <v>5</v>
      </c>
      <c r="F335" s="46">
        <v>2588.6</v>
      </c>
      <c r="G335" s="46" t="s">
        <v>4</v>
      </c>
      <c r="H335" s="47">
        <f t="shared" si="172"/>
        <v>0</v>
      </c>
      <c r="I335" s="47">
        <f t="shared" si="163"/>
        <v>0</v>
      </c>
      <c r="J335" s="61">
        <f t="shared" si="164"/>
        <v>0</v>
      </c>
      <c r="K335" s="61">
        <f t="shared" si="165"/>
        <v>0</v>
      </c>
      <c r="L335" s="61">
        <f t="shared" si="166"/>
        <v>0</v>
      </c>
      <c r="M335" s="61">
        <f t="shared" si="167"/>
        <v>0</v>
      </c>
      <c r="N335" s="47">
        <f t="shared" si="157"/>
        <v>2588.6</v>
      </c>
      <c r="O335" s="47">
        <f t="shared" si="168"/>
        <v>0</v>
      </c>
      <c r="P335" s="61">
        <f t="shared" si="169"/>
        <v>2588.6</v>
      </c>
      <c r="Q335" s="47">
        <f t="shared" si="170"/>
        <v>0</v>
      </c>
      <c r="R335" s="61">
        <f t="shared" si="171"/>
        <v>0</v>
      </c>
      <c r="S335" s="47"/>
    </row>
    <row r="336" spans="1:19" ht="17.25" customHeight="1">
      <c r="A336" s="95"/>
      <c r="B336" s="75" t="s">
        <v>187</v>
      </c>
      <c r="C336" s="95"/>
      <c r="D336" s="46">
        <v>5</v>
      </c>
      <c r="E336" s="46">
        <v>25</v>
      </c>
      <c r="F336" s="46">
        <v>135.30000000000001</v>
      </c>
      <c r="G336" s="46" t="s">
        <v>4</v>
      </c>
      <c r="H336" s="47">
        <f t="shared" si="172"/>
        <v>0</v>
      </c>
      <c r="I336" s="47">
        <f t="shared" si="163"/>
        <v>0</v>
      </c>
      <c r="J336" s="61">
        <f t="shared" si="164"/>
        <v>0</v>
      </c>
      <c r="K336" s="61">
        <f t="shared" si="165"/>
        <v>0</v>
      </c>
      <c r="L336" s="61">
        <f t="shared" si="166"/>
        <v>0</v>
      </c>
      <c r="M336" s="61">
        <f t="shared" si="167"/>
        <v>0</v>
      </c>
      <c r="N336" s="47">
        <f t="shared" ref="N336:N341" si="173">SUM(O336:P336)</f>
        <v>135.30000000000001</v>
      </c>
      <c r="O336" s="47">
        <f t="shared" si="168"/>
        <v>0</v>
      </c>
      <c r="P336" s="61">
        <f t="shared" si="169"/>
        <v>135.30000000000001</v>
      </c>
      <c r="Q336" s="47">
        <f t="shared" si="170"/>
        <v>0</v>
      </c>
      <c r="R336" s="61">
        <f t="shared" si="171"/>
        <v>0</v>
      </c>
      <c r="S336" s="47"/>
    </row>
    <row r="337" spans="1:19" ht="17.25" customHeight="1">
      <c r="A337" s="95"/>
      <c r="B337" s="75" t="s">
        <v>187</v>
      </c>
      <c r="C337" s="95"/>
      <c r="D337" s="46">
        <v>5</v>
      </c>
      <c r="E337" s="46">
        <v>30</v>
      </c>
      <c r="F337" s="46">
        <v>10.8</v>
      </c>
      <c r="G337" s="46" t="s">
        <v>4</v>
      </c>
      <c r="H337" s="47">
        <f t="shared" si="172"/>
        <v>0</v>
      </c>
      <c r="I337" s="47">
        <f t="shared" si="163"/>
        <v>0</v>
      </c>
      <c r="J337" s="61">
        <f t="shared" si="164"/>
        <v>0</v>
      </c>
      <c r="K337" s="61">
        <f t="shared" si="165"/>
        <v>0</v>
      </c>
      <c r="L337" s="61">
        <f t="shared" si="166"/>
        <v>0</v>
      </c>
      <c r="M337" s="61">
        <f t="shared" si="167"/>
        <v>0</v>
      </c>
      <c r="N337" s="47">
        <f t="shared" si="173"/>
        <v>10.8</v>
      </c>
      <c r="O337" s="47">
        <f t="shared" si="168"/>
        <v>0</v>
      </c>
      <c r="P337" s="61">
        <f t="shared" si="169"/>
        <v>10.8</v>
      </c>
      <c r="Q337" s="47">
        <f t="shared" si="170"/>
        <v>0</v>
      </c>
      <c r="R337" s="61">
        <f t="shared" si="171"/>
        <v>0</v>
      </c>
      <c r="S337" s="47"/>
    </row>
    <row r="338" spans="1:19" ht="17.25" customHeight="1">
      <c r="A338" s="95"/>
      <c r="B338" s="75" t="s">
        <v>187</v>
      </c>
      <c r="C338" s="95"/>
      <c r="D338" s="46">
        <v>5</v>
      </c>
      <c r="E338" s="46">
        <v>33</v>
      </c>
      <c r="F338" s="46">
        <v>108.3</v>
      </c>
      <c r="G338" s="46" t="s">
        <v>4</v>
      </c>
      <c r="H338" s="47">
        <f t="shared" si="172"/>
        <v>0</v>
      </c>
      <c r="I338" s="47">
        <f t="shared" si="163"/>
        <v>0</v>
      </c>
      <c r="J338" s="61">
        <f t="shared" si="164"/>
        <v>0</v>
      </c>
      <c r="K338" s="61">
        <f t="shared" si="165"/>
        <v>0</v>
      </c>
      <c r="L338" s="61">
        <f t="shared" si="166"/>
        <v>0</v>
      </c>
      <c r="M338" s="61">
        <f t="shared" si="167"/>
        <v>0</v>
      </c>
      <c r="N338" s="47">
        <f t="shared" si="173"/>
        <v>108.3</v>
      </c>
      <c r="O338" s="47">
        <f t="shared" si="168"/>
        <v>0</v>
      </c>
      <c r="P338" s="61">
        <f t="shared" si="169"/>
        <v>108.3</v>
      </c>
      <c r="Q338" s="47">
        <f t="shared" si="170"/>
        <v>0</v>
      </c>
      <c r="R338" s="61">
        <f t="shared" si="171"/>
        <v>0</v>
      </c>
      <c r="S338" s="47"/>
    </row>
    <row r="339" spans="1:19" ht="17.25" customHeight="1">
      <c r="A339" s="95"/>
      <c r="B339" s="75" t="s">
        <v>187</v>
      </c>
      <c r="C339" s="95"/>
      <c r="D339" s="46">
        <v>5</v>
      </c>
      <c r="E339" s="46">
        <v>55</v>
      </c>
      <c r="F339" s="46">
        <v>8.6</v>
      </c>
      <c r="G339" s="46" t="s">
        <v>4</v>
      </c>
      <c r="H339" s="47">
        <f t="shared" si="172"/>
        <v>0</v>
      </c>
      <c r="I339" s="47">
        <f t="shared" si="163"/>
        <v>0</v>
      </c>
      <c r="J339" s="61">
        <f t="shared" si="164"/>
        <v>0</v>
      </c>
      <c r="K339" s="61">
        <f t="shared" si="165"/>
        <v>0</v>
      </c>
      <c r="L339" s="61">
        <f t="shared" si="166"/>
        <v>0</v>
      </c>
      <c r="M339" s="61">
        <f t="shared" si="167"/>
        <v>0</v>
      </c>
      <c r="N339" s="47">
        <f t="shared" si="173"/>
        <v>8.6</v>
      </c>
      <c r="O339" s="47">
        <f t="shared" si="168"/>
        <v>0</v>
      </c>
      <c r="P339" s="61">
        <f t="shared" si="169"/>
        <v>8.6</v>
      </c>
      <c r="Q339" s="47">
        <f t="shared" si="170"/>
        <v>0</v>
      </c>
      <c r="R339" s="61">
        <f t="shared" si="171"/>
        <v>0</v>
      </c>
      <c r="S339" s="47"/>
    </row>
    <row r="340" spans="1:19" ht="17.25" customHeight="1">
      <c r="A340" s="95"/>
      <c r="B340" s="75" t="s">
        <v>187</v>
      </c>
      <c r="C340" s="95"/>
      <c r="D340" s="46">
        <v>5</v>
      </c>
      <c r="E340" s="46">
        <v>68</v>
      </c>
      <c r="F340" s="46">
        <v>2764.4</v>
      </c>
      <c r="G340" s="46" t="s">
        <v>4</v>
      </c>
      <c r="H340" s="47">
        <f t="shared" si="172"/>
        <v>0</v>
      </c>
      <c r="I340" s="47">
        <f t="shared" si="163"/>
        <v>0</v>
      </c>
      <c r="J340" s="61">
        <f t="shared" si="164"/>
        <v>0</v>
      </c>
      <c r="K340" s="61">
        <f t="shared" si="165"/>
        <v>0</v>
      </c>
      <c r="L340" s="61">
        <f t="shared" si="166"/>
        <v>0</v>
      </c>
      <c r="M340" s="61">
        <f t="shared" si="167"/>
        <v>0</v>
      </c>
      <c r="N340" s="47">
        <f t="shared" si="173"/>
        <v>2764.4</v>
      </c>
      <c r="O340" s="47">
        <f t="shared" si="168"/>
        <v>0</v>
      </c>
      <c r="P340" s="61">
        <f t="shared" si="169"/>
        <v>2764.4</v>
      </c>
      <c r="Q340" s="47">
        <f t="shared" si="170"/>
        <v>0</v>
      </c>
      <c r="R340" s="61">
        <f t="shared" si="171"/>
        <v>0</v>
      </c>
      <c r="S340" s="47"/>
    </row>
    <row r="341" spans="1:19" ht="17.25" customHeight="1">
      <c r="A341" s="94"/>
      <c r="B341" s="75" t="s">
        <v>187</v>
      </c>
      <c r="C341" s="94"/>
      <c r="D341" s="46">
        <v>5</v>
      </c>
      <c r="E341" s="46">
        <v>102</v>
      </c>
      <c r="F341" s="59">
        <v>76.7</v>
      </c>
      <c r="G341" s="46" t="s">
        <v>4</v>
      </c>
      <c r="H341" s="47">
        <f t="shared" si="172"/>
        <v>0</v>
      </c>
      <c r="I341" s="47">
        <f t="shared" si="163"/>
        <v>0</v>
      </c>
      <c r="J341" s="61">
        <f t="shared" si="164"/>
        <v>0</v>
      </c>
      <c r="K341" s="61">
        <f t="shared" si="165"/>
        <v>0</v>
      </c>
      <c r="L341" s="61">
        <f t="shared" si="166"/>
        <v>0</v>
      </c>
      <c r="M341" s="61">
        <f t="shared" si="167"/>
        <v>0</v>
      </c>
      <c r="N341" s="47">
        <f t="shared" si="173"/>
        <v>76.7</v>
      </c>
      <c r="O341" s="47">
        <f t="shared" si="168"/>
        <v>0</v>
      </c>
      <c r="P341" s="61">
        <f t="shared" si="169"/>
        <v>76.7</v>
      </c>
      <c r="Q341" s="47">
        <f t="shared" si="170"/>
        <v>0</v>
      </c>
      <c r="R341" s="61">
        <f t="shared" si="171"/>
        <v>0</v>
      </c>
      <c r="S341" s="47"/>
    </row>
    <row r="343" spans="1:19" s="76" customFormat="1" ht="20.100000000000001" customHeight="1">
      <c r="B343" s="113"/>
      <c r="C343" s="113"/>
      <c r="D343" s="113"/>
      <c r="G343" s="113"/>
      <c r="H343" s="113"/>
      <c r="I343" s="113"/>
      <c r="J343" s="113"/>
      <c r="K343" s="77"/>
      <c r="L343" s="77"/>
      <c r="M343" s="77"/>
      <c r="O343" s="113"/>
      <c r="P343" s="113"/>
      <c r="Q343" s="113"/>
      <c r="R343" s="113"/>
      <c r="S343" s="113"/>
    </row>
    <row r="344" spans="1:19" s="78" customFormat="1" ht="18.75" customHeight="1">
      <c r="B344" s="114"/>
      <c r="C344" s="114"/>
      <c r="G344" s="114"/>
      <c r="H344" s="114"/>
      <c r="I344" s="114"/>
      <c r="J344" s="114"/>
      <c r="K344" s="79"/>
      <c r="L344" s="79"/>
      <c r="M344" s="79"/>
      <c r="N344" s="79"/>
      <c r="O344" s="114"/>
      <c r="P344" s="114"/>
      <c r="Q344" s="114"/>
      <c r="R344" s="114"/>
      <c r="S344" s="114"/>
    </row>
    <row r="345" spans="1:19" s="80" customFormat="1" ht="46.5" customHeight="1">
      <c r="B345" s="81"/>
      <c r="C345" s="81"/>
      <c r="G345" s="81"/>
      <c r="H345" s="81"/>
      <c r="O345" s="82"/>
      <c r="P345" s="83"/>
      <c r="Q345" s="83"/>
      <c r="R345" s="83"/>
      <c r="S345" s="83"/>
    </row>
    <row r="346" spans="1:19" s="80" customFormat="1" ht="46.5" customHeight="1">
      <c r="B346" s="81"/>
      <c r="C346" s="81"/>
      <c r="G346" s="81"/>
      <c r="H346" s="81"/>
      <c r="O346" s="82"/>
      <c r="P346" s="83"/>
      <c r="Q346" s="83"/>
      <c r="R346" s="83"/>
      <c r="S346" s="83"/>
    </row>
    <row r="347" spans="1:19" s="80" customFormat="1" ht="20.100000000000001" customHeight="1">
      <c r="B347" s="81"/>
      <c r="C347" s="81"/>
      <c r="G347" s="81"/>
      <c r="H347" s="81"/>
      <c r="O347" s="82"/>
      <c r="P347" s="83"/>
      <c r="Q347" s="83"/>
      <c r="R347" s="83"/>
      <c r="S347" s="83"/>
    </row>
    <row r="348" spans="1:19" s="78" customFormat="1" ht="19.5" customHeight="1">
      <c r="B348" s="114"/>
      <c r="C348" s="114"/>
      <c r="D348" s="114"/>
      <c r="E348" s="84"/>
      <c r="G348" s="114"/>
      <c r="H348" s="114"/>
      <c r="I348" s="114"/>
      <c r="J348" s="114"/>
      <c r="O348" s="114"/>
      <c r="P348" s="114"/>
      <c r="Q348" s="114"/>
      <c r="R348" s="114"/>
      <c r="S348" s="114"/>
    </row>
    <row r="349" spans="1:19" s="62" customFormat="1" ht="20.100000000000001" customHeight="1">
      <c r="B349" s="85"/>
      <c r="C349" s="85"/>
    </row>
  </sheetData>
  <autoFilter ref="A7:W341" xr:uid="{00000000-0009-0000-0000-000003000000}"/>
  <mergeCells count="169">
    <mergeCell ref="B343:D343"/>
    <mergeCell ref="B348:D348"/>
    <mergeCell ref="O348:S348"/>
    <mergeCell ref="O343:S343"/>
    <mergeCell ref="B344:C344"/>
    <mergeCell ref="G344:J344"/>
    <mergeCell ref="G343:J343"/>
    <mergeCell ref="G348:J348"/>
    <mergeCell ref="O344:S344"/>
    <mergeCell ref="A43:A44"/>
    <mergeCell ref="A68:A71"/>
    <mergeCell ref="A100:A107"/>
    <mergeCell ref="A109:A110"/>
    <mergeCell ref="A1:S1"/>
    <mergeCell ref="A2:S2"/>
    <mergeCell ref="A4:S4"/>
    <mergeCell ref="A5:A6"/>
    <mergeCell ref="B5:B6"/>
    <mergeCell ref="C5:C6"/>
    <mergeCell ref="D5:D6"/>
    <mergeCell ref="E5:E6"/>
    <mergeCell ref="F5:F6"/>
    <mergeCell ref="G5:G6"/>
    <mergeCell ref="Q5:R5"/>
    <mergeCell ref="S5:S6"/>
    <mergeCell ref="A3:S3"/>
    <mergeCell ref="A35:A39"/>
    <mergeCell ref="B35:B39"/>
    <mergeCell ref="C35:C39"/>
    <mergeCell ref="H5:M5"/>
    <mergeCell ref="N5:P5"/>
    <mergeCell ref="B10:C10"/>
    <mergeCell ref="A33:A34"/>
    <mergeCell ref="B33:B34"/>
    <mergeCell ref="C33:C34"/>
    <mergeCell ref="B9:C9"/>
    <mergeCell ref="B27:B28"/>
    <mergeCell ref="A27:A28"/>
    <mergeCell ref="C27:C28"/>
    <mergeCell ref="C11:C13"/>
    <mergeCell ref="B11:B13"/>
    <mergeCell ref="A11:A13"/>
    <mergeCell ref="A52:A55"/>
    <mergeCell ref="B52:B55"/>
    <mergeCell ref="C52:C55"/>
    <mergeCell ref="A56:A63"/>
    <mergeCell ref="B56:B63"/>
    <mergeCell ref="C56:C63"/>
    <mergeCell ref="A46:A51"/>
    <mergeCell ref="B46:B51"/>
    <mergeCell ref="C46:C51"/>
    <mergeCell ref="A75:A80"/>
    <mergeCell ref="B75:B80"/>
    <mergeCell ref="C75:C80"/>
    <mergeCell ref="A82:A83"/>
    <mergeCell ref="B82:B83"/>
    <mergeCell ref="C82:C83"/>
    <mergeCell ref="A64:A67"/>
    <mergeCell ref="B64:B67"/>
    <mergeCell ref="C64:C67"/>
    <mergeCell ref="B68:B71"/>
    <mergeCell ref="C68:C71"/>
    <mergeCell ref="A96:A99"/>
    <mergeCell ref="B96:B99"/>
    <mergeCell ref="C96:C99"/>
    <mergeCell ref="A84:A86"/>
    <mergeCell ref="B84:B86"/>
    <mergeCell ref="C84:C86"/>
    <mergeCell ref="A88:A90"/>
    <mergeCell ref="B88:B90"/>
    <mergeCell ref="C88:C90"/>
    <mergeCell ref="B109:B110"/>
    <mergeCell ref="C109:C110"/>
    <mergeCell ref="A204:A207"/>
    <mergeCell ref="B204:B207"/>
    <mergeCell ref="C204:C207"/>
    <mergeCell ref="A181:A183"/>
    <mergeCell ref="B181:B183"/>
    <mergeCell ref="C181:C183"/>
    <mergeCell ref="A184:A193"/>
    <mergeCell ref="B184:B193"/>
    <mergeCell ref="C184:C193"/>
    <mergeCell ref="A125:A127"/>
    <mergeCell ref="B125:B127"/>
    <mergeCell ref="C125:C127"/>
    <mergeCell ref="A129:A157"/>
    <mergeCell ref="B129:B157"/>
    <mergeCell ref="C129:C157"/>
    <mergeCell ref="A112:A114"/>
    <mergeCell ref="B112:B114"/>
    <mergeCell ref="C112:C114"/>
    <mergeCell ref="A121:A124"/>
    <mergeCell ref="B121:B124"/>
    <mergeCell ref="C121:C124"/>
    <mergeCell ref="A195:A202"/>
    <mergeCell ref="A221:A225"/>
    <mergeCell ref="B221:B225"/>
    <mergeCell ref="C221:C225"/>
    <mergeCell ref="A226:A230"/>
    <mergeCell ref="B226:B230"/>
    <mergeCell ref="C226:C230"/>
    <mergeCell ref="A209:A217"/>
    <mergeCell ref="B209:B217"/>
    <mergeCell ref="C209:C217"/>
    <mergeCell ref="A218:A220"/>
    <mergeCell ref="B218:B220"/>
    <mergeCell ref="C218:C220"/>
    <mergeCell ref="A251:A256"/>
    <mergeCell ref="B251:B256"/>
    <mergeCell ref="A257:A260"/>
    <mergeCell ref="B257:B260"/>
    <mergeCell ref="C257:C260"/>
    <mergeCell ref="A234:A241"/>
    <mergeCell ref="B234:B241"/>
    <mergeCell ref="C234:C241"/>
    <mergeCell ref="A242:A249"/>
    <mergeCell ref="B242:B249"/>
    <mergeCell ref="C242:C249"/>
    <mergeCell ref="C251:C256"/>
    <mergeCell ref="B280:B284"/>
    <mergeCell ref="C280:C284"/>
    <mergeCell ref="B286:B301"/>
    <mergeCell ref="C286:C301"/>
    <mergeCell ref="A264:A271"/>
    <mergeCell ref="B264:B271"/>
    <mergeCell ref="C264:C271"/>
    <mergeCell ref="A277:A278"/>
    <mergeCell ref="B277:B278"/>
    <mergeCell ref="C277:C278"/>
    <mergeCell ref="A280:A284"/>
    <mergeCell ref="A286:A301"/>
    <mergeCell ref="A310:A315"/>
    <mergeCell ref="B310:B315"/>
    <mergeCell ref="C310:C315"/>
    <mergeCell ref="A317:A324"/>
    <mergeCell ref="A325:A341"/>
    <mergeCell ref="C325:C341"/>
    <mergeCell ref="B303:B304"/>
    <mergeCell ref="C303:C304"/>
    <mergeCell ref="A306:A309"/>
    <mergeCell ref="B306:B309"/>
    <mergeCell ref="C306:C309"/>
    <mergeCell ref="B316:C316"/>
    <mergeCell ref="A303:A304"/>
    <mergeCell ref="B317:B324"/>
    <mergeCell ref="B43:B44"/>
    <mergeCell ref="C43:C44"/>
    <mergeCell ref="B100:B107"/>
    <mergeCell ref="C100:C107"/>
    <mergeCell ref="A91:A92"/>
    <mergeCell ref="B91:B92"/>
    <mergeCell ref="C91:C92"/>
    <mergeCell ref="B195:B202"/>
    <mergeCell ref="C195:C202"/>
    <mergeCell ref="B175:B176"/>
    <mergeCell ref="C175:C176"/>
    <mergeCell ref="A177:A180"/>
    <mergeCell ref="B177:B180"/>
    <mergeCell ref="C177:C180"/>
    <mergeCell ref="A159:A162"/>
    <mergeCell ref="B159:B162"/>
    <mergeCell ref="C159:C162"/>
    <mergeCell ref="A163:A174"/>
    <mergeCell ref="B163:B174"/>
    <mergeCell ref="C163:C174"/>
    <mergeCell ref="A93:A95"/>
    <mergeCell ref="B93:B95"/>
    <mergeCell ref="C93:C95"/>
    <mergeCell ref="A175:A176"/>
  </mergeCells>
  <dataValidations count="1">
    <dataValidation type="list" allowBlank="1" showInputMessage="1" showErrorMessage="1" errorTitle="Lỗi nhập liệu" error="Bạn phải nhập nguồn gốc sử dụng như ở trong sheet DanhMuc" sqref="B9" xr:uid="{00000000-0002-0000-0300-000000000000}">
      <formula1>LoaiNguonGocSuDung</formula1>
    </dataValidation>
  </dataValidations>
  <pageMargins left="0.2" right="0.19685039370078741" top="0.31496062992125984" bottom="0.33" header="0.31496062992125984" footer="0.27"/>
  <pageSetup scale="75" orientation="landscape" r:id="rId1"/>
  <ignoredErrors>
    <ignoredError sqref="I316:P316 I310 I305 N12 N17 I17 I4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huyen chiem hoa</vt:lpstr>
      <vt:lpstr>foxz</vt:lpstr>
      <vt:lpstr>DS TH</vt:lpstr>
      <vt:lpstr>'DS TH'!Print_Titles</vt:lpstr>
    </vt:vector>
  </TitlesOfParts>
  <Company>TQ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Customers</dc:creator>
  <cp:lastModifiedBy>Binh thuan</cp:lastModifiedBy>
  <cp:lastPrinted>2026-07-17T07:08:50Z</cp:lastPrinted>
  <dcterms:created xsi:type="dcterms:W3CDTF">2016-09-20T06:54:34Z</dcterms:created>
  <dcterms:modified xsi:type="dcterms:W3CDTF">2026-07-20T02:31:35Z</dcterms:modified>
</cp:coreProperties>
</file>