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hòng NN &amp; PTNT\Đào năm 2025\Giảm nghèo\Xóa nhà tạm\"/>
    </mc:Choice>
  </mc:AlternateContent>
  <bookViews>
    <workbookView xWindow="-120" yWindow="-120" windowWidth="15480" windowHeight="8130" tabRatio="260" activeTab="1"/>
  </bookViews>
  <sheets>
    <sheet name="PL 1. Kq XNT" sheetId="6" r:id="rId1"/>
    <sheet name="KP" sheetId="8" r:id="rId2"/>
  </sheets>
  <definedNames>
    <definedName name="_xlnm.Print_Titles" localSheetId="0">'PL 1. Kq XNT'!$3:$8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8" l="1"/>
  <c r="D10" i="8"/>
  <c r="C11" i="8"/>
  <c r="D11" i="8"/>
  <c r="C12" i="8"/>
  <c r="C13" i="8"/>
  <c r="D13" i="8"/>
  <c r="C14" i="8"/>
  <c r="D14" i="8"/>
  <c r="C15" i="8"/>
  <c r="D15" i="8"/>
  <c r="C16" i="8"/>
  <c r="D16" i="8"/>
  <c r="C17" i="8"/>
  <c r="D17" i="8"/>
  <c r="C18" i="8"/>
  <c r="D18" i="8"/>
  <c r="C19" i="8"/>
  <c r="D19" i="8"/>
  <c r="C20" i="8"/>
  <c r="D20" i="8"/>
  <c r="C21" i="8"/>
  <c r="D21" i="8"/>
  <c r="C22" i="8"/>
  <c r="D22" i="8"/>
  <c r="C23" i="8"/>
  <c r="D23" i="8"/>
  <c r="C24" i="8"/>
  <c r="D24" i="8"/>
  <c r="C25" i="8"/>
  <c r="D25" i="8"/>
  <c r="C26" i="8"/>
  <c r="D26" i="8"/>
  <c r="C27" i="8"/>
  <c r="D27" i="8"/>
  <c r="C28" i="8"/>
  <c r="D28" i="8"/>
  <c r="C29" i="8"/>
  <c r="D29" i="8"/>
  <c r="C30" i="8"/>
  <c r="D30" i="8"/>
  <c r="C31" i="8"/>
  <c r="D31" i="8"/>
  <c r="C32" i="8"/>
  <c r="D32" i="8"/>
  <c r="D9" i="8"/>
  <c r="C9" i="8"/>
  <c r="E19" i="8"/>
  <c r="E18" i="8"/>
  <c r="E31" i="8"/>
  <c r="E23" i="8"/>
  <c r="E17" i="8"/>
  <c r="E24" i="8"/>
  <c r="E15" i="8"/>
  <c r="E27" i="8"/>
  <c r="E10" i="8"/>
  <c r="E25" i="8"/>
  <c r="E21" i="8"/>
  <c r="E30" i="8"/>
  <c r="E20" i="8"/>
  <c r="E13" i="8"/>
  <c r="E16" i="8"/>
  <c r="E28" i="8"/>
  <c r="E14" i="8"/>
  <c r="BB34" i="6" l="1"/>
  <c r="AC10" i="6" l="1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C34" i="6"/>
  <c r="AC9" i="6"/>
  <c r="AD35" i="6" l="1"/>
  <c r="W25" i="8" l="1"/>
  <c r="W21" i="8" l="1"/>
  <c r="W20" i="8"/>
  <c r="AA20" i="8"/>
  <c r="W18" i="8" l="1"/>
  <c r="Y18" i="8"/>
  <c r="W10" i="8"/>
  <c r="AG10" i="6" l="1"/>
  <c r="AG11" i="6"/>
  <c r="AG12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9" i="6"/>
  <c r="AH10" i="6"/>
  <c r="AC2" i="6" l="1"/>
  <c r="AC1" i="6"/>
  <c r="D35" i="6"/>
  <c r="E35" i="6"/>
  <c r="G35" i="6"/>
  <c r="F35" i="6" s="1"/>
  <c r="P35" i="6"/>
  <c r="Q35" i="6"/>
  <c r="S35" i="6"/>
  <c r="T35" i="6"/>
  <c r="V35" i="6"/>
  <c r="W35" i="6"/>
  <c r="Y35" i="6"/>
  <c r="Z35" i="6"/>
  <c r="AA35" i="6"/>
  <c r="AB35" i="6"/>
  <c r="AE35" i="6"/>
  <c r="AI35" i="6"/>
  <c r="AJ35" i="6"/>
  <c r="AK35" i="6"/>
  <c r="AL35" i="6"/>
  <c r="AM35" i="6"/>
  <c r="AN35" i="6"/>
  <c r="AO35" i="6"/>
  <c r="AP35" i="6"/>
  <c r="AQ35" i="6"/>
  <c r="AR35" i="6"/>
  <c r="S33" i="8" l="1"/>
  <c r="T33" i="8"/>
  <c r="U33" i="8"/>
  <c r="V33" i="8"/>
  <c r="X33" i="8"/>
  <c r="Y33" i="8"/>
  <c r="Z33" i="8"/>
  <c r="AB33" i="8"/>
  <c r="AC33" i="8"/>
  <c r="AD33" i="8"/>
  <c r="AF33" i="8"/>
  <c r="AG33" i="8"/>
  <c r="R33" i="8"/>
  <c r="E33" i="8"/>
  <c r="G33" i="8"/>
  <c r="I33" i="8"/>
  <c r="J33" i="8"/>
  <c r="K11" i="8"/>
  <c r="K12" i="8"/>
  <c r="K13" i="8"/>
  <c r="K17" i="8"/>
  <c r="K24" i="8"/>
  <c r="K29" i="8"/>
  <c r="K32" i="8"/>
  <c r="K9" i="8"/>
  <c r="M10" i="8"/>
  <c r="O10" i="8"/>
  <c r="K10" i="8" s="1"/>
  <c r="P10" i="8"/>
  <c r="M11" i="8"/>
  <c r="N11" i="8"/>
  <c r="O11" i="8"/>
  <c r="P11" i="8"/>
  <c r="M12" i="8"/>
  <c r="N12" i="8"/>
  <c r="O12" i="8"/>
  <c r="P12" i="8"/>
  <c r="L12" i="8" s="1"/>
  <c r="M13" i="8"/>
  <c r="N13" i="8"/>
  <c r="O13" i="8"/>
  <c r="P13" i="8"/>
  <c r="L13" i="8" s="1"/>
  <c r="M14" i="8"/>
  <c r="K14" i="8" s="1"/>
  <c r="N14" i="8"/>
  <c r="O14" i="8"/>
  <c r="P14" i="8"/>
  <c r="M15" i="8"/>
  <c r="N15" i="8"/>
  <c r="O15" i="8"/>
  <c r="P15" i="8"/>
  <c r="M16" i="8"/>
  <c r="K16" i="8" s="1"/>
  <c r="N16" i="8"/>
  <c r="L16" i="8" s="1"/>
  <c r="O16" i="8"/>
  <c r="P16" i="8"/>
  <c r="M17" i="8"/>
  <c r="N17" i="8"/>
  <c r="O17" i="8"/>
  <c r="P17" i="8"/>
  <c r="L17" i="8" s="1"/>
  <c r="M18" i="8"/>
  <c r="N18" i="8"/>
  <c r="O18" i="8"/>
  <c r="P18" i="8"/>
  <c r="M19" i="8"/>
  <c r="K19" i="8" s="1"/>
  <c r="N19" i="8"/>
  <c r="L19" i="8" s="1"/>
  <c r="O19" i="8"/>
  <c r="P19" i="8"/>
  <c r="M20" i="8"/>
  <c r="N20" i="8"/>
  <c r="O20" i="8"/>
  <c r="K20" i="8" s="1"/>
  <c r="P20" i="8"/>
  <c r="M21" i="8"/>
  <c r="K21" i="8" s="1"/>
  <c r="O21" i="8"/>
  <c r="P21" i="8"/>
  <c r="M22" i="8"/>
  <c r="K22" i="8" s="1"/>
  <c r="N22" i="8"/>
  <c r="O22" i="8"/>
  <c r="P22" i="8"/>
  <c r="L22" i="8" s="1"/>
  <c r="AI22" i="8" s="1"/>
  <c r="AJ22" i="8" s="1"/>
  <c r="M23" i="8"/>
  <c r="K23" i="8" s="1"/>
  <c r="N23" i="8"/>
  <c r="L23" i="8" s="1"/>
  <c r="O23" i="8"/>
  <c r="P23" i="8"/>
  <c r="M24" i="8"/>
  <c r="N24" i="8"/>
  <c r="O24" i="8"/>
  <c r="P24" i="8"/>
  <c r="L24" i="8" s="1"/>
  <c r="M25" i="8"/>
  <c r="K25" i="8" s="1"/>
  <c r="AH25" i="8" s="1"/>
  <c r="N25" i="8"/>
  <c r="L25" i="8" s="1"/>
  <c r="O25" i="8"/>
  <c r="P25" i="8"/>
  <c r="M26" i="8"/>
  <c r="K26" i="8" s="1"/>
  <c r="N26" i="8"/>
  <c r="O26" i="8"/>
  <c r="P26" i="8"/>
  <c r="L26" i="8" s="1"/>
  <c r="M27" i="8"/>
  <c r="N27" i="8"/>
  <c r="O27" i="8"/>
  <c r="P27" i="8"/>
  <c r="M28" i="8"/>
  <c r="K28" i="8" s="1"/>
  <c r="N28" i="8"/>
  <c r="O28" i="8"/>
  <c r="P28" i="8"/>
  <c r="M29" i="8"/>
  <c r="N29" i="8"/>
  <c r="O29" i="8"/>
  <c r="P29" i="8"/>
  <c r="L29" i="8" s="1"/>
  <c r="M30" i="8"/>
  <c r="K30" i="8" s="1"/>
  <c r="N30" i="8"/>
  <c r="O30" i="8"/>
  <c r="P30" i="8"/>
  <c r="M31" i="8"/>
  <c r="K31" i="8" s="1"/>
  <c r="N31" i="8"/>
  <c r="O31" i="8"/>
  <c r="P31" i="8"/>
  <c r="L31" i="8" s="1"/>
  <c r="M32" i="8"/>
  <c r="N32" i="8"/>
  <c r="O32" i="8"/>
  <c r="P32" i="8"/>
  <c r="O9" i="8"/>
  <c r="N9" i="8"/>
  <c r="M9" i="8"/>
  <c r="P9" i="8"/>
  <c r="P33" i="8" s="1"/>
  <c r="L32" i="8"/>
  <c r="L9" i="8"/>
  <c r="A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9" i="8"/>
  <c r="H33" i="8" s="1"/>
  <c r="F10" i="8"/>
  <c r="F11" i="8"/>
  <c r="F12" i="8"/>
  <c r="D12" i="8" s="1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9" i="8"/>
  <c r="L28" i="8"/>
  <c r="Y23" i="8"/>
  <c r="AE21" i="8"/>
  <c r="AE33" i="8" s="1"/>
  <c r="N21" i="8"/>
  <c r="L14" i="8"/>
  <c r="AA10" i="8"/>
  <c r="AA33" i="8" s="1"/>
  <c r="N10" i="8"/>
  <c r="AI12" i="8" l="1"/>
  <c r="AJ12" i="8" s="1"/>
  <c r="AH10" i="8"/>
  <c r="AI16" i="8"/>
  <c r="AJ16" i="8" s="1"/>
  <c r="K18" i="8"/>
  <c r="AH18" i="8" s="1"/>
  <c r="M33" i="8"/>
  <c r="K15" i="8"/>
  <c r="AI9" i="8"/>
  <c r="N33" i="8"/>
  <c r="F33" i="8"/>
  <c r="C33" i="8"/>
  <c r="AH32" i="8"/>
  <c r="L30" i="8"/>
  <c r="AI30" i="8" s="1"/>
  <c r="AJ30" i="8" s="1"/>
  <c r="L18" i="8"/>
  <c r="AI18" i="8" s="1"/>
  <c r="AJ18" i="8" s="1"/>
  <c r="L15" i="8"/>
  <c r="AI15" i="8" s="1"/>
  <c r="AJ15" i="8" s="1"/>
  <c r="O33" i="8"/>
  <c r="W33" i="8"/>
  <c r="AH17" i="8"/>
  <c r="AI32" i="8"/>
  <c r="AJ32" i="8" s="1"/>
  <c r="L10" i="8"/>
  <c r="L27" i="8"/>
  <c r="AI27" i="8" s="1"/>
  <c r="AJ27" i="8" s="1"/>
  <c r="AI23" i="8"/>
  <c r="AJ23" i="8" s="1"/>
  <c r="L20" i="8"/>
  <c r="AI20" i="8" s="1"/>
  <c r="AJ20" i="8" s="1"/>
  <c r="L11" i="8"/>
  <c r="AI11" i="8" s="1"/>
  <c r="AJ11" i="8" s="1"/>
  <c r="K27" i="8"/>
  <c r="AH23" i="8"/>
  <c r="AH11" i="8"/>
  <c r="Q12" i="8"/>
  <c r="AI31" i="8"/>
  <c r="AJ31" i="8" s="1"/>
  <c r="AI17" i="8"/>
  <c r="AJ17" i="8" s="1"/>
  <c r="AI26" i="8"/>
  <c r="AJ26" i="8" s="1"/>
  <c r="AI14" i="8"/>
  <c r="AJ14" i="8" s="1"/>
  <c r="AI24" i="8"/>
  <c r="AJ24" i="8" s="1"/>
  <c r="AI28" i="8"/>
  <c r="AJ28" i="8" s="1"/>
  <c r="AI19" i="8"/>
  <c r="AJ19" i="8" s="1"/>
  <c r="AI29" i="8"/>
  <c r="AJ29" i="8" s="1"/>
  <c r="Q23" i="8"/>
  <c r="Q10" i="8"/>
  <c r="AI13" i="8"/>
  <c r="AJ13" i="8" s="1"/>
  <c r="Q22" i="8"/>
  <c r="Q25" i="8"/>
  <c r="AH19" i="8"/>
  <c r="AI10" i="8"/>
  <c r="AJ10" i="8" s="1"/>
  <c r="Q17" i="8"/>
  <c r="Q15" i="8"/>
  <c r="Q29" i="8"/>
  <c r="Q27" i="8"/>
  <c r="Q9" i="8"/>
  <c r="Q31" i="8"/>
  <c r="Q18" i="8"/>
  <c r="AH14" i="8"/>
  <c r="AH21" i="8"/>
  <c r="Q20" i="8"/>
  <c r="Q11" i="8"/>
  <c r="Q14" i="8"/>
  <c r="Q26" i="8"/>
  <c r="AH20" i="8"/>
  <c r="AH24" i="8"/>
  <c r="AH26" i="8"/>
  <c r="AH28" i="8"/>
  <c r="AH30" i="8"/>
  <c r="Q28" i="8"/>
  <c r="Q19" i="8"/>
  <c r="Q16" i="8"/>
  <c r="Q21" i="8"/>
  <c r="Q32" i="8"/>
  <c r="AH13" i="8"/>
  <c r="AH16" i="8"/>
  <c r="AH22" i="8"/>
  <c r="AH15" i="8"/>
  <c r="L21" i="8"/>
  <c r="AI21" i="8" s="1"/>
  <c r="AJ21" i="8" s="1"/>
  <c r="AH29" i="8"/>
  <c r="AH31" i="8"/>
  <c r="AH23" i="6"/>
  <c r="AH24" i="6"/>
  <c r="AF24" i="6" s="1"/>
  <c r="AH25" i="6"/>
  <c r="AH26" i="6"/>
  <c r="D33" i="8" l="1"/>
  <c r="K33" i="8"/>
  <c r="L33" i="8"/>
  <c r="AF26" i="6"/>
  <c r="AJ9" i="8"/>
  <c r="AH27" i="8"/>
  <c r="AH12" i="8"/>
  <c r="AI25" i="8"/>
  <c r="AJ25" i="8" s="1"/>
  <c r="Q13" i="8"/>
  <c r="Q30" i="8"/>
  <c r="Q24" i="8"/>
  <c r="AF25" i="6"/>
  <c r="AF23" i="6"/>
  <c r="AF10" i="6"/>
  <c r="AH33" i="8" l="1"/>
  <c r="AL37" i="8"/>
  <c r="AI33" i="8"/>
  <c r="AL38" i="8" s="1"/>
  <c r="Q33" i="8"/>
  <c r="F23" i="6"/>
  <c r="AJ33" i="8" l="1"/>
  <c r="N34" i="6" l="1"/>
  <c r="M34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9" i="6"/>
  <c r="K35" i="6" l="1"/>
  <c r="J35" i="6"/>
  <c r="AX34" i="6"/>
  <c r="AW34" i="6"/>
  <c r="AU34" i="6"/>
  <c r="BA34" i="6" s="1"/>
  <c r="AT34" i="6"/>
  <c r="AZ34" i="6" s="1"/>
  <c r="I34" i="6"/>
  <c r="F34" i="6"/>
  <c r="R34" i="6"/>
  <c r="AV34" i="6" l="1"/>
  <c r="AS34" i="6"/>
  <c r="AY34" i="6"/>
  <c r="L34" i="6"/>
  <c r="C34" i="6" l="1"/>
  <c r="BE34" i="6" s="1"/>
  <c r="F31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9" i="6"/>
  <c r="BC34" i="6" l="1"/>
  <c r="C35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4" i="6"/>
  <c r="F25" i="6"/>
  <c r="F26" i="6"/>
  <c r="F27" i="6"/>
  <c r="F28" i="6"/>
  <c r="F29" i="6"/>
  <c r="F30" i="6"/>
  <c r="F32" i="6"/>
  <c r="F33" i="6"/>
  <c r="F9" i="6"/>
  <c r="N10" i="6" l="1"/>
  <c r="AH11" i="6"/>
  <c r="N11" i="6" s="1"/>
  <c r="AH12" i="6"/>
  <c r="N12" i="6" s="1"/>
  <c r="N13" i="6"/>
  <c r="AH14" i="6"/>
  <c r="N14" i="6" s="1"/>
  <c r="AH15" i="6"/>
  <c r="N15" i="6" s="1"/>
  <c r="AH16" i="6"/>
  <c r="N16" i="6" s="1"/>
  <c r="AH17" i="6"/>
  <c r="N17" i="6" s="1"/>
  <c r="AH18" i="6"/>
  <c r="N18" i="6" s="1"/>
  <c r="AH19" i="6"/>
  <c r="N19" i="6" s="1"/>
  <c r="AH20" i="6"/>
  <c r="N20" i="6" s="1"/>
  <c r="AH21" i="6"/>
  <c r="N21" i="6" s="1"/>
  <c r="AH22" i="6"/>
  <c r="N22" i="6" s="1"/>
  <c r="N23" i="6"/>
  <c r="N24" i="6"/>
  <c r="N25" i="6"/>
  <c r="N26" i="6"/>
  <c r="AH27" i="6"/>
  <c r="N27" i="6" s="1"/>
  <c r="AH28" i="6"/>
  <c r="N28" i="6" s="1"/>
  <c r="AH29" i="6"/>
  <c r="AH30" i="6"/>
  <c r="N30" i="6" s="1"/>
  <c r="AH31" i="6"/>
  <c r="N31" i="6" s="1"/>
  <c r="AH32" i="6"/>
  <c r="N32" i="6" s="1"/>
  <c r="AH33" i="6"/>
  <c r="N33" i="6" s="1"/>
  <c r="M10" i="6"/>
  <c r="M11" i="6"/>
  <c r="M13" i="6"/>
  <c r="M14" i="6"/>
  <c r="M15" i="6"/>
  <c r="M16" i="6"/>
  <c r="AW16" i="6" s="1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AH9" i="6"/>
  <c r="N9" i="6" s="1"/>
  <c r="M9" i="6"/>
  <c r="AW9" i="6" s="1"/>
  <c r="N29" i="6" l="1"/>
  <c r="N35" i="6" s="1"/>
  <c r="AH35" i="6"/>
  <c r="M12" i="6"/>
  <c r="M35" i="6" s="1"/>
  <c r="AG35" i="6"/>
  <c r="AW10" i="6"/>
  <c r="AX10" i="6"/>
  <c r="AU10" i="6"/>
  <c r="BA10" i="6" s="1"/>
  <c r="AV10" i="6" l="1"/>
  <c r="BB10" i="6" s="1"/>
  <c r="AS10" i="6"/>
  <c r="AZ10" i="6"/>
  <c r="AX14" i="6"/>
  <c r="AX18" i="6"/>
  <c r="AX19" i="6"/>
  <c r="AX20" i="6"/>
  <c r="AX21" i="6"/>
  <c r="AX24" i="6"/>
  <c r="AX25" i="6"/>
  <c r="AX26" i="6"/>
  <c r="AX28" i="6"/>
  <c r="AX30" i="6"/>
  <c r="AX31" i="6"/>
  <c r="AX32" i="6"/>
  <c r="AX33" i="6"/>
  <c r="AW14" i="6"/>
  <c r="AF16" i="6"/>
  <c r="AF20" i="6"/>
  <c r="AF27" i="6"/>
  <c r="AF28" i="6"/>
  <c r="AW29" i="6"/>
  <c r="AF30" i="6"/>
  <c r="AW31" i="6"/>
  <c r="AF11" i="6"/>
  <c r="X10" i="6"/>
  <c r="X11" i="6"/>
  <c r="X12" i="6"/>
  <c r="X13" i="6"/>
  <c r="X14" i="6"/>
  <c r="X15" i="6"/>
  <c r="X16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17" i="6"/>
  <c r="U10" i="6"/>
  <c r="U11" i="6"/>
  <c r="U12" i="6"/>
  <c r="U13" i="6"/>
  <c r="U14" i="6"/>
  <c r="U15" i="6"/>
  <c r="U16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17" i="6"/>
  <c r="R10" i="6"/>
  <c r="R11" i="6"/>
  <c r="R12" i="6"/>
  <c r="R13" i="6"/>
  <c r="R14" i="6"/>
  <c r="R15" i="6"/>
  <c r="R16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17" i="6"/>
  <c r="O10" i="6"/>
  <c r="O11" i="6"/>
  <c r="O12" i="6"/>
  <c r="O13" i="6"/>
  <c r="O14" i="6"/>
  <c r="O15" i="6"/>
  <c r="O16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17" i="6"/>
  <c r="AX23" i="6"/>
  <c r="I10" i="6"/>
  <c r="I13" i="6"/>
  <c r="I21" i="6"/>
  <c r="I25" i="6"/>
  <c r="I29" i="6"/>
  <c r="AY10" i="6" l="1"/>
  <c r="BC10" i="6"/>
  <c r="I24" i="6"/>
  <c r="AF12" i="6"/>
  <c r="AF22" i="6"/>
  <c r="AF18" i="6"/>
  <c r="AW20" i="6"/>
  <c r="AV20" i="6" s="1"/>
  <c r="AT15" i="6"/>
  <c r="AZ15" i="6" s="1"/>
  <c r="AX15" i="6"/>
  <c r="I11" i="6"/>
  <c r="AF19" i="6"/>
  <c r="AU30" i="6"/>
  <c r="BA30" i="6" s="1"/>
  <c r="AU27" i="6"/>
  <c r="BA27" i="6" s="1"/>
  <c r="AW19" i="6"/>
  <c r="AV19" i="6" s="1"/>
  <c r="I26" i="6"/>
  <c r="AU28" i="6"/>
  <c r="BA28" i="6" s="1"/>
  <c r="I23" i="6"/>
  <c r="AF14" i="6"/>
  <c r="I12" i="6"/>
  <c r="AU12" i="6"/>
  <c r="BA12" i="6" s="1"/>
  <c r="AW25" i="6"/>
  <c r="AV25" i="6" s="1"/>
  <c r="L25" i="6"/>
  <c r="AW12" i="6"/>
  <c r="AT12" i="6"/>
  <c r="L11" i="6"/>
  <c r="AX11" i="6"/>
  <c r="AW11" i="6"/>
  <c r="AT11" i="6"/>
  <c r="AZ11" i="6" s="1"/>
  <c r="AT26" i="6"/>
  <c r="AZ26" i="6" s="1"/>
  <c r="AW24" i="6"/>
  <c r="AV24" i="6" s="1"/>
  <c r="L23" i="6"/>
  <c r="AT25" i="6"/>
  <c r="AZ25" i="6" s="1"/>
  <c r="AV14" i="6"/>
  <c r="AU25" i="6"/>
  <c r="BA25" i="6" s="1"/>
  <c r="I32" i="6"/>
  <c r="AU17" i="6"/>
  <c r="BA17" i="6" s="1"/>
  <c r="AX17" i="6"/>
  <c r="AU22" i="6"/>
  <c r="BA22" i="6" s="1"/>
  <c r="AX22" i="6"/>
  <c r="AF32" i="6"/>
  <c r="AW32" i="6"/>
  <c r="AV32" i="6" s="1"/>
  <c r="AU33" i="6"/>
  <c r="BA33" i="6" s="1"/>
  <c r="AU21" i="6"/>
  <c r="BA21" i="6" s="1"/>
  <c r="AX12" i="6"/>
  <c r="AU20" i="6"/>
  <c r="BA20" i="6" s="1"/>
  <c r="L12" i="6"/>
  <c r="AU24" i="6"/>
  <c r="BA24" i="6" s="1"/>
  <c r="AU23" i="6"/>
  <c r="BA23" i="6" s="1"/>
  <c r="AX13" i="6"/>
  <c r="AU13" i="6"/>
  <c r="AT31" i="6"/>
  <c r="AZ31" i="6" s="1"/>
  <c r="AU19" i="6"/>
  <c r="BA19" i="6" s="1"/>
  <c r="AW18" i="6"/>
  <c r="AV18" i="6" s="1"/>
  <c r="AF29" i="6"/>
  <c r="AU18" i="6"/>
  <c r="BA18" i="6" s="1"/>
  <c r="AW30" i="6"/>
  <c r="AV30" i="6" s="1"/>
  <c r="AU16" i="6"/>
  <c r="BA16" i="6" s="1"/>
  <c r="AU14" i="6"/>
  <c r="BA14" i="6" s="1"/>
  <c r="AW28" i="6"/>
  <c r="AV28" i="6" s="1"/>
  <c r="AW27" i="6"/>
  <c r="I15" i="6"/>
  <c r="I27" i="6"/>
  <c r="AT29" i="6"/>
  <c r="AZ29" i="6" s="1"/>
  <c r="AU26" i="6"/>
  <c r="BA26" i="6" s="1"/>
  <c r="I17" i="6"/>
  <c r="I22" i="6"/>
  <c r="I20" i="6"/>
  <c r="I31" i="6"/>
  <c r="I19" i="6"/>
  <c r="I30" i="6"/>
  <c r="AU32" i="6"/>
  <c r="BA32" i="6" s="1"/>
  <c r="I33" i="6"/>
  <c r="AU31" i="6"/>
  <c r="BA31" i="6" s="1"/>
  <c r="I28" i="6"/>
  <c r="AX27" i="6"/>
  <c r="L16" i="6"/>
  <c r="AF15" i="6"/>
  <c r="AT14" i="6"/>
  <c r="AZ14" i="6" s="1"/>
  <c r="I14" i="6"/>
  <c r="AF13" i="6"/>
  <c r="AU11" i="6"/>
  <c r="BA11" i="6" s="1"/>
  <c r="AV31" i="6"/>
  <c r="AF31" i="6"/>
  <c r="AF33" i="6"/>
  <c r="AF21" i="6"/>
  <c r="L31" i="6"/>
  <c r="AF17" i="6"/>
  <c r="L22" i="6"/>
  <c r="L33" i="6"/>
  <c r="L21" i="6"/>
  <c r="L14" i="6"/>
  <c r="I16" i="6"/>
  <c r="I18" i="6"/>
  <c r="BA13" i="6" l="1"/>
  <c r="AZ12" i="6"/>
  <c r="BB28" i="6"/>
  <c r="BB18" i="6"/>
  <c r="BB32" i="6"/>
  <c r="BB14" i="6"/>
  <c r="BB31" i="6"/>
  <c r="BB30" i="6"/>
  <c r="BB24" i="6"/>
  <c r="BB19" i="6"/>
  <c r="BB25" i="6"/>
  <c r="BB20" i="6"/>
  <c r="L20" i="6"/>
  <c r="AT23" i="6"/>
  <c r="AZ23" i="6" s="1"/>
  <c r="AY23" i="6" s="1"/>
  <c r="AW23" i="6"/>
  <c r="AV23" i="6" s="1"/>
  <c r="AT20" i="6"/>
  <c r="AZ20" i="6" s="1"/>
  <c r="AY20" i="6" s="1"/>
  <c r="AT19" i="6"/>
  <c r="AY12" i="6"/>
  <c r="AW15" i="6"/>
  <c r="AV15" i="6" s="1"/>
  <c r="L15" i="6"/>
  <c r="AU15" i="6"/>
  <c r="AV11" i="6"/>
  <c r="AS11" i="6"/>
  <c r="AV12" i="6"/>
  <c r="L19" i="6"/>
  <c r="AT27" i="6"/>
  <c r="AZ27" i="6" s="1"/>
  <c r="AV27" i="6"/>
  <c r="L27" i="6"/>
  <c r="AS25" i="6"/>
  <c r="AS12" i="6"/>
  <c r="AY25" i="6"/>
  <c r="AW26" i="6"/>
  <c r="AV26" i="6" s="1"/>
  <c r="L26" i="6"/>
  <c r="AT30" i="6"/>
  <c r="AZ30" i="6" s="1"/>
  <c r="L30" i="6"/>
  <c r="AT24" i="6"/>
  <c r="AZ24" i="6" s="1"/>
  <c r="L24" i="6"/>
  <c r="AY31" i="6"/>
  <c r="AY26" i="6"/>
  <c r="AW21" i="6"/>
  <c r="AV21" i="6" s="1"/>
  <c r="AT21" i="6"/>
  <c r="AZ21" i="6" s="1"/>
  <c r="AW22" i="6"/>
  <c r="AV22" i="6" s="1"/>
  <c r="AT22" i="6"/>
  <c r="AZ22" i="6" s="1"/>
  <c r="AW17" i="6"/>
  <c r="AV17" i="6" s="1"/>
  <c r="AT17" i="6"/>
  <c r="AZ17" i="6" s="1"/>
  <c r="AY14" i="6"/>
  <c r="AT28" i="6"/>
  <c r="AZ28" i="6" s="1"/>
  <c r="L29" i="6"/>
  <c r="AX29" i="6"/>
  <c r="AV29" i="6" s="1"/>
  <c r="AU29" i="6"/>
  <c r="BA29" i="6" s="1"/>
  <c r="L28" i="6"/>
  <c r="L17" i="6"/>
  <c r="L32" i="6"/>
  <c r="L10" i="6"/>
  <c r="L18" i="6"/>
  <c r="AT18" i="6"/>
  <c r="AZ18" i="6" s="1"/>
  <c r="AT32" i="6"/>
  <c r="AS26" i="6"/>
  <c r="AW33" i="6"/>
  <c r="AV33" i="6" s="1"/>
  <c r="AT33" i="6"/>
  <c r="AZ33" i="6" s="1"/>
  <c r="AS31" i="6"/>
  <c r="AT16" i="6"/>
  <c r="AZ16" i="6" s="1"/>
  <c r="AV16" i="6"/>
  <c r="AS14" i="6"/>
  <c r="AT13" i="6"/>
  <c r="AZ13" i="6" s="1"/>
  <c r="AW13" i="6"/>
  <c r="L13" i="6"/>
  <c r="BE11" i="6" l="1"/>
  <c r="BC11" i="6"/>
  <c r="BE31" i="6"/>
  <c r="BC31" i="6"/>
  <c r="BE26" i="6"/>
  <c r="BC26" i="6"/>
  <c r="AW35" i="6"/>
  <c r="BE14" i="6"/>
  <c r="BC14" i="6"/>
  <c r="BE25" i="6"/>
  <c r="BC25" i="6"/>
  <c r="BE12" i="6"/>
  <c r="BC12" i="6"/>
  <c r="BB17" i="6"/>
  <c r="BB22" i="6"/>
  <c r="BB21" i="6"/>
  <c r="BB12" i="6"/>
  <c r="BB11" i="6"/>
  <c r="BB16" i="6"/>
  <c r="BB33" i="6"/>
  <c r="BB29" i="6"/>
  <c r="BB27" i="6"/>
  <c r="BB23" i="6"/>
  <c r="BB26" i="6"/>
  <c r="BB15" i="6"/>
  <c r="AS23" i="6"/>
  <c r="BA15" i="6"/>
  <c r="AY15" i="6" s="1"/>
  <c r="AZ32" i="6"/>
  <c r="AY32" i="6" s="1"/>
  <c r="AZ19" i="6"/>
  <c r="AY19" i="6" s="1"/>
  <c r="AS20" i="6"/>
  <c r="AS19" i="6"/>
  <c r="AY27" i="6"/>
  <c r="AS27" i="6"/>
  <c r="AY24" i="6"/>
  <c r="AY30" i="6"/>
  <c r="AS15" i="6"/>
  <c r="AS32" i="6"/>
  <c r="AS24" i="6"/>
  <c r="AS30" i="6"/>
  <c r="AY29" i="6"/>
  <c r="AS29" i="6"/>
  <c r="BE10" i="6"/>
  <c r="AS28" i="6"/>
  <c r="AY28" i="6"/>
  <c r="AY17" i="6"/>
  <c r="AS17" i="6"/>
  <c r="AY22" i="6"/>
  <c r="AS22" i="6"/>
  <c r="AY18" i="6"/>
  <c r="AS18" i="6"/>
  <c r="AY21" i="6"/>
  <c r="AS21" i="6"/>
  <c r="AS33" i="6"/>
  <c r="AY33" i="6"/>
  <c r="AY16" i="6"/>
  <c r="AS16" i="6"/>
  <c r="AV13" i="6"/>
  <c r="AS13" i="6"/>
  <c r="AY11" i="6"/>
  <c r="BE15" i="6" l="1"/>
  <c r="BC15" i="6"/>
  <c r="BE27" i="6"/>
  <c r="BC27" i="6"/>
  <c r="BE28" i="6"/>
  <c r="BC28" i="6"/>
  <c r="BE33" i="6"/>
  <c r="BC33" i="6"/>
  <c r="BE30" i="6"/>
  <c r="BC30" i="6"/>
  <c r="BE23" i="6"/>
  <c r="BC23" i="6"/>
  <c r="BE32" i="6"/>
  <c r="BC32" i="6"/>
  <c r="BE17" i="6"/>
  <c r="BC17" i="6"/>
  <c r="BE19" i="6"/>
  <c r="BC19" i="6"/>
  <c r="BE29" i="6"/>
  <c r="BC29" i="6"/>
  <c r="BE18" i="6"/>
  <c r="BC18" i="6"/>
  <c r="BE16" i="6"/>
  <c r="BC16" i="6"/>
  <c r="BE24" i="6"/>
  <c r="BC24" i="6"/>
  <c r="BE22" i="6"/>
  <c r="BC22" i="6"/>
  <c r="BE21" i="6"/>
  <c r="BC21" i="6"/>
  <c r="BE13" i="6"/>
  <c r="BC13" i="6"/>
  <c r="BE20" i="6"/>
  <c r="BC20" i="6"/>
  <c r="AY13" i="6"/>
  <c r="BB13" i="6"/>
  <c r="R9" i="6" l="1"/>
  <c r="R35" i="6" s="1"/>
  <c r="O9" i="6"/>
  <c r="O35" i="6" s="1"/>
  <c r="AF9" i="6"/>
  <c r="AF35" i="6" s="1"/>
  <c r="AC35" i="6"/>
  <c r="X9" i="6"/>
  <c r="X35" i="6" s="1"/>
  <c r="U9" i="6"/>
  <c r="U35" i="6" s="1"/>
  <c r="AX9" i="6" l="1"/>
  <c r="AX35" i="6" s="1"/>
  <c r="L9" i="6"/>
  <c r="L35" i="6" s="1"/>
  <c r="AV9" i="6" l="1"/>
  <c r="AV35" i="6" s="1"/>
  <c r="AU9" i="6" l="1"/>
  <c r="AU35" i="6" s="1"/>
  <c r="BB9" i="6"/>
  <c r="AT9" i="6"/>
  <c r="AT35" i="6" s="1"/>
  <c r="I9" i="6"/>
  <c r="I35" i="6" s="1"/>
  <c r="AZ9" i="6" l="1"/>
  <c r="AZ35" i="6" s="1"/>
  <c r="BA9" i="6"/>
  <c r="BA35" i="6" s="1"/>
  <c r="AS9" i="6"/>
  <c r="BC9" i="6" l="1"/>
  <c r="AS35" i="6"/>
  <c r="BE9" i="6"/>
  <c r="AY9" i="6"/>
  <c r="AY35" i="6" s="1"/>
</calcChain>
</file>

<file path=xl/sharedStrings.xml><?xml version="1.0" encoding="utf-8"?>
<sst xmlns="http://schemas.openxmlformats.org/spreadsheetml/2006/main" count="263" uniqueCount="160">
  <si>
    <t>TT</t>
  </si>
  <si>
    <t>Tổng số hộ</t>
  </si>
  <si>
    <t>Xây mới nhà ở</t>
  </si>
  <si>
    <t>Cải tạo nhà ở</t>
  </si>
  <si>
    <t>Phụ lục I</t>
  </si>
  <si>
    <t>Trong đó</t>
  </si>
  <si>
    <t>HỖ TRỢ NHÀ Ở TỪ CHƯƠNG TRÌNH XÓA NHÀ TẠM, NHÀ DỘT NÁT</t>
  </si>
  <si>
    <t>HỖ TRỢ NHÀ Ở ĐỐI VỚI NGƯỜI CÓ CÔNG</t>
  </si>
  <si>
    <t>Hộ nghèo</t>
  </si>
  <si>
    <t>Hộ cận nghèo</t>
  </si>
  <si>
    <t>Tổng số nhà hoàn thành</t>
  </si>
  <si>
    <t>Tổng nhà hoàn thành</t>
  </si>
  <si>
    <t>Tổng số nhà khởi công</t>
  </si>
  <si>
    <t>TỔNG CỘNG</t>
  </si>
  <si>
    <t>Hộ có thành viên trong gia đình là đối tượng BTXH</t>
  </si>
  <si>
    <t xml:space="preserve">Hộ Dân tộc thiểu số </t>
  </si>
  <si>
    <t>Hộ khác</t>
  </si>
  <si>
    <t>1</t>
  </si>
  <si>
    <t>2</t>
  </si>
  <si>
    <t>3</t>
  </si>
  <si>
    <t>5</t>
  </si>
  <si>
    <t>6</t>
  </si>
  <si>
    <t>14</t>
  </si>
  <si>
    <t>15</t>
  </si>
  <si>
    <t>17</t>
  </si>
  <si>
    <t>18</t>
  </si>
  <si>
    <t>20</t>
  </si>
  <si>
    <t>21</t>
  </si>
  <si>
    <t>23</t>
  </si>
  <si>
    <t>B</t>
  </si>
  <si>
    <t>A</t>
  </si>
  <si>
    <t>24</t>
  </si>
  <si>
    <t>25</t>
  </si>
  <si>
    <t>26</t>
  </si>
  <si>
    <t>28</t>
  </si>
  <si>
    <t xml:space="preserve">Chia ra </t>
  </si>
  <si>
    <t>29</t>
  </si>
  <si>
    <t>33</t>
  </si>
  <si>
    <t>34</t>
  </si>
  <si>
    <t>35</t>
  </si>
  <si>
    <t>36</t>
  </si>
  <si>
    <t>37</t>
  </si>
  <si>
    <t>39</t>
  </si>
  <si>
    <t>40</t>
  </si>
  <si>
    <t>Chia ra</t>
  </si>
  <si>
    <t>41</t>
  </si>
  <si>
    <t>42</t>
  </si>
  <si>
    <r>
      <t xml:space="preserve">TỔNG NHÀ Ở CẦN HỖ TRỢ </t>
    </r>
    <r>
      <rPr>
        <i/>
        <sz val="8"/>
        <rFont val="Times New Roman"/>
        <family val="1"/>
      </rPr>
      <t>(Căn)</t>
    </r>
  </si>
  <si>
    <t>Tổng nhà đã khởi công</t>
  </si>
  <si>
    <t>Trong đó</t>
  </si>
  <si>
    <t>38</t>
  </si>
  <si>
    <r>
      <t xml:space="preserve">Số nhà ở còn lại cần hỗ trợ 
</t>
    </r>
    <r>
      <rPr>
        <i/>
        <sz val="12"/>
        <rFont val="Times New Roman"/>
        <family val="1"/>
      </rPr>
      <t>(Căn)</t>
    </r>
  </si>
  <si>
    <t>52</t>
  </si>
  <si>
    <t>53</t>
  </si>
  <si>
    <t xml:space="preserve">Tổng số </t>
  </si>
  <si>
    <t>HỖ TRỢ NHÀ Ở TỪ 02 CTMTQG</t>
  </si>
  <si>
    <t>4 =5+6</t>
  </si>
  <si>
    <t>7=8+9</t>
  </si>
  <si>
    <t>8=14+20+28</t>
  </si>
  <si>
    <t>9=15+21+29</t>
  </si>
  <si>
    <t>10=11+12</t>
  </si>
  <si>
    <t>13=14+15</t>
  </si>
  <si>
    <t>16=17+18</t>
  </si>
  <si>
    <t>19=20+21</t>
  </si>
  <si>
    <t>22=23+24+25+26</t>
  </si>
  <si>
    <t>27=28+29</t>
  </si>
  <si>
    <t>43=44+45</t>
  </si>
  <si>
    <t>47=5+11</t>
  </si>
  <si>
    <t>48=6+12</t>
  </si>
  <si>
    <t>Số căn nhà hoàn thành trong kỳ báo cáo</t>
  </si>
  <si>
    <t>50=2-44</t>
  </si>
  <si>
    <t>51=3-45</t>
  </si>
  <si>
    <t>49=50+51</t>
  </si>
  <si>
    <t>46=47+48</t>
  </si>
  <si>
    <t>So sánh với kế hoạch đầu năm 2025 (%)</t>
  </si>
  <si>
    <t>30=31+32</t>
  </si>
  <si>
    <t>31=33+35+37+39+41</t>
  </si>
  <si>
    <t>32=34+36+38+40+42</t>
  </si>
  <si>
    <t>11=17+23+25+31</t>
  </si>
  <si>
    <t>12=18+24+26+32</t>
  </si>
  <si>
    <t>44=5+8+11</t>
  </si>
  <si>
    <t>45=6+9+12</t>
  </si>
  <si>
    <t>So sánh với báo cáo kỳ  trước (%)</t>
  </si>
  <si>
    <t>Số căn nhà khởi công + đang làm trong kỳ báo cáo</t>
  </si>
  <si>
    <r>
      <t xml:space="preserve">Tổng nhà Đã làm </t>
    </r>
    <r>
      <rPr>
        <sz val="9"/>
        <rFont val="Times New Roman"/>
        <family val="1"/>
      </rPr>
      <t>(khởi công + đang làm + hoàn thành)</t>
    </r>
  </si>
  <si>
    <t>Xã, thị trấn</t>
  </si>
  <si>
    <t>Xã Bình Yên</t>
  </si>
  <si>
    <t>Xã Cấp Tiến</t>
  </si>
  <si>
    <t>Xã Đại  Phú</t>
  </si>
  <si>
    <t>Xã Đông Lợi</t>
  </si>
  <si>
    <t>Xã Đồng Qúy</t>
  </si>
  <si>
    <t>Xã Đông Thọ</t>
  </si>
  <si>
    <t>Xã Hào Phú</t>
  </si>
  <si>
    <t>Xã Hồng Sơn</t>
  </si>
  <si>
    <t>Xã Hợp Thành</t>
  </si>
  <si>
    <t>Xã Kháng Nhật</t>
  </si>
  <si>
    <t>Xã Lương Thiện</t>
  </si>
  <si>
    <t>Xã Minh Thanh</t>
  </si>
  <si>
    <t>Xã Ninh Lai</t>
  </si>
  <si>
    <t>Xã Phú Lương</t>
  </si>
  <si>
    <t>Xã Phúc Ứng</t>
  </si>
  <si>
    <t>Xã Quyết Thắng</t>
  </si>
  <si>
    <t>Xã Sơn Nam</t>
  </si>
  <si>
    <t>Xã Tam Đa</t>
  </si>
  <si>
    <t>Xã Tân Thanh</t>
  </si>
  <si>
    <t>Xã Thiện Kế</t>
  </si>
  <si>
    <t>Xã Thượng Ám</t>
  </si>
  <si>
    <t>Xã Trung Yên</t>
  </si>
  <si>
    <t>Xã Văn Phú</t>
  </si>
  <si>
    <t>Xã Vĩnh Lợi</t>
  </si>
  <si>
    <t>Xã Hợp Hòa</t>
  </si>
  <si>
    <t xml:space="preserve">Tổng số nhà khởi công </t>
  </si>
  <si>
    <t>TT Sơn Dương</t>
  </si>
  <si>
    <r>
      <t xml:space="preserve">Ghi chú </t>
    </r>
    <r>
      <rPr>
        <i/>
        <sz val="11"/>
        <rFont val="Times New Roman"/>
        <family val="1"/>
      </rPr>
      <t>(Nếu điều chỉnh thi thi điều chỉnh,
 không điều chỉnh ghi Nhát trí)</t>
    </r>
  </si>
  <si>
    <r>
      <rPr>
        <b/>
        <sz val="10"/>
        <rFont val="Times New Roman"/>
        <family val="1"/>
      </rPr>
      <t xml:space="preserve">Tổng số nhà đã xây dựng, sửa chữa
Luỹ kế báo cáo </t>
    </r>
    <r>
      <rPr>
        <b/>
        <sz val="8"/>
        <rFont val="Times New Roman"/>
        <family val="1"/>
      </rPr>
      <t xml:space="preserve">
</t>
    </r>
    <r>
      <rPr>
        <sz val="8"/>
        <rFont val="Times New Roman"/>
        <family val="1"/>
      </rPr>
      <t>(Đến ngày 29/5/2025)</t>
    </r>
  </si>
  <si>
    <t xml:space="preserve">NGUỒN KINH PHÍ ĐÃ HỖ TRỢ </t>
  </si>
  <si>
    <t>Đơn vị: Triệu đồng</t>
  </si>
  <si>
    <t>Tổng số kinh phí chưa giải ngân</t>
  </si>
  <si>
    <t>Tổng số</t>
  </si>
  <si>
    <t>sửa chữa</t>
  </si>
  <si>
    <t>Tổng 
số hộ</t>
  </si>
  <si>
    <t>Tổng
kinh phí</t>
  </si>
  <si>
    <t>Hộ người có công 
với cách mạng</t>
  </si>
  <si>
    <t>Xây mới</t>
  </si>
  <si>
    <t>Sửa chữa</t>
  </si>
  <si>
    <t>Số nhà</t>
  </si>
  <si>
    <t>Số tiền</t>
  </si>
  <si>
    <t>Bình Yên</t>
  </si>
  <si>
    <t>Cấp Tiến</t>
  </si>
  <si>
    <t>Đại Phú</t>
  </si>
  <si>
    <t>Đông Lợi</t>
  </si>
  <si>
    <t>Đồng Qúy</t>
  </si>
  <si>
    <t>Đông Thọ</t>
  </si>
  <si>
    <t>Hào Phú</t>
  </si>
  <si>
    <t>Hồng Sơn</t>
  </si>
  <si>
    <t>Hợp Thành</t>
  </si>
  <si>
    <t>Kháng Nhật</t>
  </si>
  <si>
    <t>Lương Thiện</t>
  </si>
  <si>
    <t>Minh Thanh</t>
  </si>
  <si>
    <t>Đề nghị trả lại 02 hộ làm mới 120 triệu do được Công an tỉnh hỗ trợ</t>
  </si>
  <si>
    <t>Ninh Lai</t>
  </si>
  <si>
    <t>Phú Lương</t>
  </si>
  <si>
    <t>Đề nghị trả lại 02 hộ sửa chữa 50 triệu do được MTTQ hỗ trợ</t>
  </si>
  <si>
    <t>Phúc Ứng</t>
  </si>
  <si>
    <t>Quyết Thắng</t>
  </si>
  <si>
    <t>Sơn Nam</t>
  </si>
  <si>
    <t>Tam Đa</t>
  </si>
  <si>
    <t>Tân Thanh</t>
  </si>
  <si>
    <t>Thượng ấm</t>
  </si>
  <si>
    <t>Trung Yên</t>
  </si>
  <si>
    <t>Vĩnh Lợi</t>
  </si>
  <si>
    <t>Thiện Kế</t>
  </si>
  <si>
    <t>Tỷ lệ %</t>
  </si>
  <si>
    <t>Xây mới (DTTS)</t>
  </si>
  <si>
    <t>Tổng số hộ và kinh phí đã giải ngân</t>
  </si>
  <si>
    <t>Tính đến ngày 05 /6/2025</t>
  </si>
  <si>
    <t>KẾT QUẢ THỰC HIỆN XÓA NHÀ TẠM, NHÀ DỘT NÁT  ĐẾN NGÀY 05/6/2025</t>
  </si>
  <si>
    <r>
      <t xml:space="preserve">Tổng số hoàn thành 
Luỹ kế báo cáo 
</t>
    </r>
    <r>
      <rPr>
        <sz val="9"/>
        <rFont val="Times New Roman"/>
        <family val="1"/>
      </rPr>
      <t>(Đến ngày 29/5/2025</t>
    </r>
  </si>
  <si>
    <t>Tổng số kinh phí đã phân bổ ( 04 đợt)</t>
  </si>
  <si>
    <t>Hợp Hòa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</si>
</sst>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[Red]0"/>
    <numFmt numFmtId="165" formatCode="#,##0.0"/>
    <numFmt numFmtId="166" formatCode="0.0"/>
  </numFmts>
  <fonts count="23">
    <font>
      <sz val="11"/>
      <color theme="1"/>
      <name val="Aptos Narrow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color theme="1"/>
      <name val="Aptos Narrow"/>
      <family val="2"/>
      <scheme val="minor"/>
    </font>
    <font>
      <b/>
      <sz val="8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i/>
      <sz val="12"/>
      <name val="Times New Roman"/>
      <family val="1"/>
    </font>
    <font>
      <i/>
      <sz val="9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 applyFill="0" applyProtection="0"/>
    <xf numFmtId="0" fontId="6" fillId="0" borderId="0"/>
    <xf numFmtId="0" fontId="12" fillId="0" borderId="0"/>
  </cellStyleXfs>
  <cellXfs count="9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22" fillId="2" borderId="0" xfId="0" applyFont="1" applyFill="1"/>
    <xf numFmtId="0" fontId="5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12" fillId="2" borderId="1" xfId="0" applyFont="1" applyFill="1" applyBorder="1"/>
    <xf numFmtId="0" fontId="9" fillId="2" borderId="1" xfId="0" applyFont="1" applyFill="1" applyBorder="1"/>
    <xf numFmtId="3" fontId="14" fillId="2" borderId="1" xfId="0" applyNumberFormat="1" applyFont="1" applyFill="1" applyBorder="1" applyAlignment="1">
      <alignment horizontal="center"/>
    </xf>
    <xf numFmtId="165" fontId="14" fillId="2" borderId="1" xfId="0" applyNumberFormat="1" applyFont="1" applyFill="1" applyBorder="1" applyAlignment="1">
      <alignment horizontal="center"/>
    </xf>
    <xf numFmtId="4" fontId="12" fillId="2" borderId="0" xfId="0" applyNumberFormat="1" applyFont="1" applyFill="1"/>
    <xf numFmtId="3" fontId="12" fillId="2" borderId="0" xfId="0" applyNumberFormat="1" applyFont="1" applyFill="1"/>
    <xf numFmtId="3" fontId="5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/>
    </xf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top"/>
    </xf>
    <xf numFmtId="0" fontId="14" fillId="2" borderId="0" xfId="0" applyFont="1" applyFill="1" applyAlignment="1">
      <alignment vertical="top"/>
    </xf>
    <xf numFmtId="0" fontId="5" fillId="2" borderId="1" xfId="0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1" fontId="5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top"/>
    </xf>
    <xf numFmtId="164" fontId="3" fillId="2" borderId="0" xfId="0" applyNumberFormat="1" applyFont="1" applyFill="1" applyAlignment="1">
      <alignment vertical="top"/>
    </xf>
    <xf numFmtId="0" fontId="7" fillId="2" borderId="0" xfId="0" applyFont="1" applyFill="1" applyAlignment="1">
      <alignment vertical="top"/>
    </xf>
    <xf numFmtId="3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top"/>
    </xf>
    <xf numFmtId="0" fontId="3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3" fontId="2" fillId="2" borderId="0" xfId="0" applyNumberFormat="1" applyFont="1" applyFill="1" applyAlignment="1">
      <alignment horizontal="left" vertical="top" wrapText="1"/>
    </xf>
    <xf numFmtId="3" fontId="3" fillId="2" borderId="0" xfId="0" applyNumberFormat="1" applyFont="1" applyFill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3" fontId="3" fillId="2" borderId="0" xfId="0" applyNumberFormat="1" applyFont="1" applyFill="1"/>
    <xf numFmtId="0" fontId="5" fillId="3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 10" xfId="2"/>
    <cellStyle name="Normal 2 2 2" xfId="3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9"/>
  <sheetViews>
    <sheetView zoomScale="80" zoomScaleNormal="80" workbookViewId="0">
      <selection activeCell="AL55" sqref="AL55"/>
    </sheetView>
  </sheetViews>
  <sheetFormatPr defaultColWidth="8.875" defaultRowHeight="15.75"/>
  <cols>
    <col min="1" max="1" width="4.75" style="44" customWidth="1"/>
    <col min="2" max="2" width="13.875" style="45" customWidth="1"/>
    <col min="3" max="3" width="6.875" style="45" customWidth="1"/>
    <col min="4" max="5" width="5.75" style="45" customWidth="1"/>
    <col min="6" max="6" width="6.25" style="45" customWidth="1"/>
    <col min="7" max="7" width="5.75" style="45" customWidth="1"/>
    <col min="8" max="8" width="6.25" style="45" customWidth="1"/>
    <col min="9" max="9" width="5.375" style="45" customWidth="1"/>
    <col min="10" max="10" width="5.875" style="45" customWidth="1"/>
    <col min="11" max="11" width="6" style="45" customWidth="1"/>
    <col min="12" max="12" width="6.875" style="45" customWidth="1"/>
    <col min="13" max="14" width="4.625" style="45" customWidth="1"/>
    <col min="15" max="15" width="5.375" style="45" customWidth="1"/>
    <col min="16" max="17" width="3.875" style="45" customWidth="1"/>
    <col min="18" max="18" width="5.25" style="45" customWidth="1"/>
    <col min="19" max="20" width="3.875" style="45" customWidth="1"/>
    <col min="21" max="22" width="5.125" style="45" customWidth="1"/>
    <col min="23" max="23" width="5.5" style="45" customWidth="1"/>
    <col min="24" max="24" width="6.5" style="45" customWidth="1"/>
    <col min="25" max="28" width="5.125" style="45" customWidth="1"/>
    <col min="29" max="29" width="7" style="45" customWidth="1"/>
    <col min="30" max="30" width="6" style="45" customWidth="1"/>
    <col min="31" max="31" width="4.625" style="45" customWidth="1"/>
    <col min="32" max="43" width="5.125" style="45" customWidth="1"/>
    <col min="44" max="44" width="4.5" style="44" customWidth="1"/>
    <col min="45" max="45" width="7.125" style="44" customWidth="1"/>
    <col min="46" max="46" width="6.875" style="44" customWidth="1"/>
    <col min="47" max="47" width="5.75" style="44" customWidth="1"/>
    <col min="48" max="48" width="6.125" style="44" customWidth="1"/>
    <col min="49" max="49" width="6.75" style="44" customWidth="1"/>
    <col min="50" max="50" width="6.25" style="44" customWidth="1"/>
    <col min="51" max="51" width="6.125" style="25" customWidth="1"/>
    <col min="52" max="53" width="5.5" style="25" customWidth="1"/>
    <col min="54" max="54" width="8" style="25" customWidth="1"/>
    <col min="55" max="55" width="7.125" style="25" customWidth="1"/>
    <col min="56" max="56" width="8.875" style="25"/>
    <col min="57" max="57" width="0" style="25" hidden="1" customWidth="1"/>
    <col min="58" max="16384" width="8.875" style="25"/>
  </cols>
  <sheetData>
    <row r="1" spans="1:67" ht="18.75" customHeight="1">
      <c r="A1" s="73" t="s">
        <v>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 t="str">
        <f>A1</f>
        <v>Phụ lục I</v>
      </c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</row>
    <row r="2" spans="1:67" ht="18.75" customHeight="1">
      <c r="A2" s="74" t="s">
        <v>156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 t="str">
        <f>A2</f>
        <v>KẾT QUẢ THỰC HIỆN XÓA NHÀ TẠM, NHÀ DỘT NÁT  ĐẾN NGÀY 05/6/2025</v>
      </c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</row>
    <row r="3" spans="1:67" s="26" customFormat="1" ht="102.75" customHeight="1">
      <c r="A3" s="60" t="s">
        <v>0</v>
      </c>
      <c r="B3" s="60" t="s">
        <v>85</v>
      </c>
      <c r="C3" s="63" t="s">
        <v>47</v>
      </c>
      <c r="D3" s="63"/>
      <c r="E3" s="63"/>
      <c r="F3" s="75" t="s">
        <v>157</v>
      </c>
      <c r="G3" s="75"/>
      <c r="H3" s="75"/>
      <c r="I3" s="51" t="s">
        <v>83</v>
      </c>
      <c r="J3" s="52"/>
      <c r="K3" s="53"/>
      <c r="L3" s="51" t="s">
        <v>69</v>
      </c>
      <c r="M3" s="52"/>
      <c r="N3" s="53"/>
      <c r="O3" s="64" t="s">
        <v>35</v>
      </c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6"/>
      <c r="AC3" s="64" t="s">
        <v>44</v>
      </c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6"/>
      <c r="AS3" s="68" t="s">
        <v>114</v>
      </c>
      <c r="AT3" s="69"/>
      <c r="AU3" s="69"/>
      <c r="AV3" s="69" t="s">
        <v>114</v>
      </c>
      <c r="AW3" s="69"/>
      <c r="AX3" s="70"/>
      <c r="AY3" s="71" t="s">
        <v>51</v>
      </c>
      <c r="AZ3" s="72"/>
      <c r="BA3" s="72"/>
      <c r="BB3" s="48" t="s">
        <v>82</v>
      </c>
      <c r="BC3" s="48" t="s">
        <v>74</v>
      </c>
      <c r="BD3" s="48" t="s">
        <v>113</v>
      </c>
    </row>
    <row r="4" spans="1:67" s="26" customFormat="1" ht="34.9" customHeight="1">
      <c r="A4" s="60"/>
      <c r="B4" s="60"/>
      <c r="C4" s="48" t="s">
        <v>1</v>
      </c>
      <c r="D4" s="56" t="s">
        <v>5</v>
      </c>
      <c r="E4" s="56"/>
      <c r="F4" s="48" t="s">
        <v>11</v>
      </c>
      <c r="G4" s="56" t="s">
        <v>5</v>
      </c>
      <c r="H4" s="56"/>
      <c r="I4" s="48" t="s">
        <v>48</v>
      </c>
      <c r="J4" s="56" t="s">
        <v>5</v>
      </c>
      <c r="K4" s="56"/>
      <c r="L4" s="48" t="s">
        <v>11</v>
      </c>
      <c r="M4" s="56" t="s">
        <v>5</v>
      </c>
      <c r="N4" s="56"/>
      <c r="O4" s="60" t="s">
        <v>7</v>
      </c>
      <c r="P4" s="60"/>
      <c r="Q4" s="60"/>
      <c r="R4" s="60"/>
      <c r="S4" s="60"/>
      <c r="T4" s="60"/>
      <c r="U4" s="76" t="s">
        <v>55</v>
      </c>
      <c r="V4" s="77"/>
      <c r="W4" s="78"/>
      <c r="X4" s="76" t="s">
        <v>55</v>
      </c>
      <c r="Y4" s="77"/>
      <c r="Z4" s="77"/>
      <c r="AA4" s="77"/>
      <c r="AB4" s="78"/>
      <c r="AC4" s="60" t="s">
        <v>6</v>
      </c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 t="s">
        <v>84</v>
      </c>
      <c r="AT4" s="56" t="s">
        <v>5</v>
      </c>
      <c r="AU4" s="56"/>
      <c r="AV4" s="48" t="s">
        <v>11</v>
      </c>
      <c r="AW4" s="56" t="s">
        <v>5</v>
      </c>
      <c r="AX4" s="56"/>
      <c r="AY4" s="48" t="s">
        <v>1</v>
      </c>
      <c r="AZ4" s="56" t="s">
        <v>5</v>
      </c>
      <c r="BA4" s="56"/>
      <c r="BB4" s="54"/>
      <c r="BC4" s="54"/>
      <c r="BD4" s="49"/>
    </row>
    <row r="5" spans="1:67" s="26" customFormat="1" ht="53.25" customHeight="1">
      <c r="A5" s="60"/>
      <c r="B5" s="60"/>
      <c r="C5" s="54"/>
      <c r="D5" s="57" t="s">
        <v>2</v>
      </c>
      <c r="E5" s="57" t="s">
        <v>3</v>
      </c>
      <c r="F5" s="54"/>
      <c r="G5" s="57" t="s">
        <v>2</v>
      </c>
      <c r="H5" s="57" t="s">
        <v>3</v>
      </c>
      <c r="I5" s="54"/>
      <c r="J5" s="57" t="s">
        <v>2</v>
      </c>
      <c r="K5" s="57" t="s">
        <v>3</v>
      </c>
      <c r="L5" s="54"/>
      <c r="M5" s="57" t="s">
        <v>2</v>
      </c>
      <c r="N5" s="57" t="s">
        <v>3</v>
      </c>
      <c r="O5" s="60" t="s">
        <v>111</v>
      </c>
      <c r="P5" s="60"/>
      <c r="Q5" s="60"/>
      <c r="R5" s="60" t="s">
        <v>10</v>
      </c>
      <c r="S5" s="60"/>
      <c r="T5" s="60"/>
      <c r="U5" s="60" t="s">
        <v>111</v>
      </c>
      <c r="V5" s="60"/>
      <c r="W5" s="60"/>
      <c r="X5" s="60" t="s">
        <v>11</v>
      </c>
      <c r="Y5" s="60"/>
      <c r="Z5" s="60"/>
      <c r="AA5" s="60"/>
      <c r="AB5" s="60"/>
      <c r="AC5" s="60" t="s">
        <v>111</v>
      </c>
      <c r="AD5" s="60"/>
      <c r="AE5" s="60"/>
      <c r="AF5" s="60" t="s">
        <v>11</v>
      </c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7" t="s">
        <v>2</v>
      </c>
      <c r="AU5" s="67" t="s">
        <v>3</v>
      </c>
      <c r="AV5" s="54"/>
      <c r="AW5" s="57" t="s">
        <v>2</v>
      </c>
      <c r="AX5" s="57" t="s">
        <v>3</v>
      </c>
      <c r="AY5" s="54"/>
      <c r="AZ5" s="57" t="s">
        <v>2</v>
      </c>
      <c r="BA5" s="57" t="s">
        <v>3</v>
      </c>
      <c r="BB5" s="54"/>
      <c r="BC5" s="54"/>
      <c r="BD5" s="49"/>
    </row>
    <row r="6" spans="1:67" s="26" customFormat="1" ht="60.75" customHeight="1">
      <c r="A6" s="60"/>
      <c r="B6" s="60"/>
      <c r="C6" s="54"/>
      <c r="D6" s="58"/>
      <c r="E6" s="58"/>
      <c r="F6" s="54"/>
      <c r="G6" s="58"/>
      <c r="H6" s="58"/>
      <c r="I6" s="54"/>
      <c r="J6" s="58"/>
      <c r="K6" s="58"/>
      <c r="L6" s="54"/>
      <c r="M6" s="58"/>
      <c r="N6" s="58"/>
      <c r="O6" s="62" t="s">
        <v>12</v>
      </c>
      <c r="P6" s="62" t="s">
        <v>2</v>
      </c>
      <c r="Q6" s="62" t="s">
        <v>3</v>
      </c>
      <c r="R6" s="62" t="s">
        <v>11</v>
      </c>
      <c r="S6" s="62" t="s">
        <v>2</v>
      </c>
      <c r="T6" s="62" t="s">
        <v>3</v>
      </c>
      <c r="U6" s="62" t="s">
        <v>12</v>
      </c>
      <c r="V6" s="62" t="s">
        <v>2</v>
      </c>
      <c r="W6" s="62" t="s">
        <v>3</v>
      </c>
      <c r="X6" s="62" t="s">
        <v>11</v>
      </c>
      <c r="Y6" s="61" t="s">
        <v>8</v>
      </c>
      <c r="Z6" s="61"/>
      <c r="AA6" s="61" t="s">
        <v>9</v>
      </c>
      <c r="AB6" s="61"/>
      <c r="AC6" s="62" t="s">
        <v>12</v>
      </c>
      <c r="AD6" s="62" t="s">
        <v>2</v>
      </c>
      <c r="AE6" s="62" t="s">
        <v>3</v>
      </c>
      <c r="AF6" s="62" t="s">
        <v>11</v>
      </c>
      <c r="AG6" s="61" t="s">
        <v>49</v>
      </c>
      <c r="AH6" s="61"/>
      <c r="AI6" s="61" t="s">
        <v>8</v>
      </c>
      <c r="AJ6" s="61"/>
      <c r="AK6" s="61" t="s">
        <v>9</v>
      </c>
      <c r="AL6" s="61"/>
      <c r="AM6" s="63" t="s">
        <v>14</v>
      </c>
      <c r="AN6" s="63"/>
      <c r="AO6" s="63" t="s">
        <v>15</v>
      </c>
      <c r="AP6" s="63"/>
      <c r="AQ6" s="63" t="s">
        <v>16</v>
      </c>
      <c r="AR6" s="63"/>
      <c r="AS6" s="60"/>
      <c r="AT6" s="67"/>
      <c r="AU6" s="67"/>
      <c r="AV6" s="54"/>
      <c r="AW6" s="58"/>
      <c r="AX6" s="58"/>
      <c r="AY6" s="54"/>
      <c r="AZ6" s="58"/>
      <c r="BA6" s="58"/>
      <c r="BB6" s="54"/>
      <c r="BC6" s="54"/>
      <c r="BD6" s="49"/>
    </row>
    <row r="7" spans="1:67" s="26" customFormat="1" ht="60" customHeight="1">
      <c r="A7" s="60"/>
      <c r="B7" s="60"/>
      <c r="C7" s="55"/>
      <c r="D7" s="59"/>
      <c r="E7" s="59"/>
      <c r="F7" s="55"/>
      <c r="G7" s="59"/>
      <c r="H7" s="59"/>
      <c r="I7" s="55"/>
      <c r="J7" s="59"/>
      <c r="K7" s="59"/>
      <c r="L7" s="55"/>
      <c r="M7" s="59"/>
      <c r="N7" s="59"/>
      <c r="O7" s="62"/>
      <c r="P7" s="62"/>
      <c r="Q7" s="62"/>
      <c r="R7" s="62"/>
      <c r="S7" s="62"/>
      <c r="T7" s="62"/>
      <c r="U7" s="62"/>
      <c r="V7" s="62"/>
      <c r="W7" s="62"/>
      <c r="X7" s="62"/>
      <c r="Y7" s="27" t="s">
        <v>2</v>
      </c>
      <c r="Z7" s="27" t="s">
        <v>3</v>
      </c>
      <c r="AA7" s="27" t="s">
        <v>2</v>
      </c>
      <c r="AB7" s="27" t="s">
        <v>3</v>
      </c>
      <c r="AC7" s="62"/>
      <c r="AD7" s="62"/>
      <c r="AE7" s="62"/>
      <c r="AF7" s="62"/>
      <c r="AG7" s="28" t="s">
        <v>2</v>
      </c>
      <c r="AH7" s="28" t="s">
        <v>3</v>
      </c>
      <c r="AI7" s="28" t="s">
        <v>2</v>
      </c>
      <c r="AJ7" s="28" t="s">
        <v>3</v>
      </c>
      <c r="AK7" s="28" t="s">
        <v>2</v>
      </c>
      <c r="AL7" s="28" t="s">
        <v>3</v>
      </c>
      <c r="AM7" s="27" t="s">
        <v>2</v>
      </c>
      <c r="AN7" s="27" t="s">
        <v>3</v>
      </c>
      <c r="AO7" s="27" t="s">
        <v>2</v>
      </c>
      <c r="AP7" s="27" t="s">
        <v>3</v>
      </c>
      <c r="AQ7" s="27" t="s">
        <v>2</v>
      </c>
      <c r="AR7" s="27" t="s">
        <v>3</v>
      </c>
      <c r="AS7" s="60"/>
      <c r="AT7" s="67"/>
      <c r="AU7" s="67"/>
      <c r="AV7" s="55"/>
      <c r="AW7" s="59"/>
      <c r="AX7" s="59"/>
      <c r="AY7" s="55"/>
      <c r="AZ7" s="59"/>
      <c r="BA7" s="59"/>
      <c r="BB7" s="55"/>
      <c r="BC7" s="55"/>
      <c r="BD7" s="50"/>
    </row>
    <row r="8" spans="1:67" s="31" customFormat="1" ht="84.75" customHeight="1">
      <c r="A8" s="29" t="s">
        <v>30</v>
      </c>
      <c r="B8" s="29" t="s">
        <v>29</v>
      </c>
      <c r="C8" s="29" t="s">
        <v>17</v>
      </c>
      <c r="D8" s="29" t="s">
        <v>18</v>
      </c>
      <c r="E8" s="29" t="s">
        <v>19</v>
      </c>
      <c r="F8" s="29" t="s">
        <v>56</v>
      </c>
      <c r="G8" s="29" t="s">
        <v>20</v>
      </c>
      <c r="H8" s="29" t="s">
        <v>21</v>
      </c>
      <c r="I8" s="29" t="s">
        <v>57</v>
      </c>
      <c r="J8" s="29" t="s">
        <v>58</v>
      </c>
      <c r="K8" s="29" t="s">
        <v>59</v>
      </c>
      <c r="L8" s="29" t="s">
        <v>60</v>
      </c>
      <c r="M8" s="29" t="s">
        <v>78</v>
      </c>
      <c r="N8" s="29" t="s">
        <v>79</v>
      </c>
      <c r="O8" s="29" t="s">
        <v>61</v>
      </c>
      <c r="P8" s="29" t="s">
        <v>22</v>
      </c>
      <c r="Q8" s="29" t="s">
        <v>23</v>
      </c>
      <c r="R8" s="29" t="s">
        <v>62</v>
      </c>
      <c r="S8" s="29" t="s">
        <v>24</v>
      </c>
      <c r="T8" s="29" t="s">
        <v>25</v>
      </c>
      <c r="U8" s="29" t="s">
        <v>63</v>
      </c>
      <c r="V8" s="29" t="s">
        <v>26</v>
      </c>
      <c r="W8" s="29" t="s">
        <v>27</v>
      </c>
      <c r="X8" s="29" t="s">
        <v>64</v>
      </c>
      <c r="Y8" s="29" t="s">
        <v>28</v>
      </c>
      <c r="Z8" s="29" t="s">
        <v>31</v>
      </c>
      <c r="AA8" s="29" t="s">
        <v>32</v>
      </c>
      <c r="AB8" s="29" t="s">
        <v>33</v>
      </c>
      <c r="AC8" s="29" t="s">
        <v>65</v>
      </c>
      <c r="AD8" s="29" t="s">
        <v>34</v>
      </c>
      <c r="AE8" s="29" t="s">
        <v>36</v>
      </c>
      <c r="AF8" s="29" t="s">
        <v>75</v>
      </c>
      <c r="AG8" s="29" t="s">
        <v>76</v>
      </c>
      <c r="AH8" s="29" t="s">
        <v>77</v>
      </c>
      <c r="AI8" s="29" t="s">
        <v>37</v>
      </c>
      <c r="AJ8" s="29" t="s">
        <v>38</v>
      </c>
      <c r="AK8" s="29" t="s">
        <v>39</v>
      </c>
      <c r="AL8" s="29" t="s">
        <v>40</v>
      </c>
      <c r="AM8" s="29" t="s">
        <v>41</v>
      </c>
      <c r="AN8" s="29" t="s">
        <v>50</v>
      </c>
      <c r="AO8" s="29" t="s">
        <v>42</v>
      </c>
      <c r="AP8" s="29" t="s">
        <v>43</v>
      </c>
      <c r="AQ8" s="29" t="s">
        <v>45</v>
      </c>
      <c r="AR8" s="29" t="s">
        <v>46</v>
      </c>
      <c r="AS8" s="29" t="s">
        <v>66</v>
      </c>
      <c r="AT8" s="29" t="s">
        <v>80</v>
      </c>
      <c r="AU8" s="29" t="s">
        <v>81</v>
      </c>
      <c r="AV8" s="29" t="s">
        <v>73</v>
      </c>
      <c r="AW8" s="29" t="s">
        <v>67</v>
      </c>
      <c r="AX8" s="29" t="s">
        <v>68</v>
      </c>
      <c r="AY8" s="29" t="s">
        <v>72</v>
      </c>
      <c r="AZ8" s="29" t="s">
        <v>70</v>
      </c>
      <c r="BA8" s="29" t="s">
        <v>71</v>
      </c>
      <c r="BB8" s="29" t="s">
        <v>52</v>
      </c>
      <c r="BC8" s="29" t="s">
        <v>53</v>
      </c>
      <c r="BD8" s="30"/>
    </row>
    <row r="9" spans="1:67" s="41" customFormat="1" ht="19.5" customHeight="1">
      <c r="A9" s="1">
        <v>1</v>
      </c>
      <c r="B9" s="32" t="s">
        <v>86</v>
      </c>
      <c r="C9" s="33">
        <f>D9+E9</f>
        <v>4</v>
      </c>
      <c r="D9" s="33">
        <v>3</v>
      </c>
      <c r="E9" s="34">
        <v>1</v>
      </c>
      <c r="F9" s="35">
        <f>G9+H9</f>
        <v>1</v>
      </c>
      <c r="G9" s="35">
        <v>0</v>
      </c>
      <c r="H9" s="35">
        <v>1</v>
      </c>
      <c r="I9" s="35">
        <f t="shared" ref="I9:I34" si="0">J9+K9</f>
        <v>3</v>
      </c>
      <c r="J9" s="35">
        <f>P9+V9+AD9</f>
        <v>3</v>
      </c>
      <c r="K9" s="35">
        <f>Q9+W9+AE9</f>
        <v>0</v>
      </c>
      <c r="L9" s="35">
        <f t="shared" ref="L9:L34" si="1">M9+N9</f>
        <v>0</v>
      </c>
      <c r="M9" s="35">
        <f t="shared" ref="M9:M34" si="2">S9+Y9+AA9+AG9</f>
        <v>0</v>
      </c>
      <c r="N9" s="35">
        <f t="shared" ref="N9:N34" si="3">T9+Z9+AB9+AH9</f>
        <v>0</v>
      </c>
      <c r="O9" s="35">
        <f t="shared" ref="O9:O33" si="4">P9+Q9</f>
        <v>0</v>
      </c>
      <c r="P9" s="35"/>
      <c r="Q9" s="35"/>
      <c r="R9" s="35">
        <f t="shared" ref="R9:R34" si="5">S9+T9</f>
        <v>0</v>
      </c>
      <c r="S9" s="35"/>
      <c r="T9" s="35"/>
      <c r="U9" s="35">
        <f t="shared" ref="U9:U33" si="6">V9+W9</f>
        <v>0</v>
      </c>
      <c r="V9" s="35"/>
      <c r="W9" s="35"/>
      <c r="X9" s="35">
        <f t="shared" ref="X9:X33" si="7">Y9+Z9+AA9+AB9</f>
        <v>0</v>
      </c>
      <c r="Y9" s="35"/>
      <c r="Z9" s="35"/>
      <c r="AA9" s="35"/>
      <c r="AB9" s="35"/>
      <c r="AC9" s="35">
        <f>AD9+AE9</f>
        <v>3</v>
      </c>
      <c r="AD9" s="35">
        <v>3</v>
      </c>
      <c r="AE9" s="35"/>
      <c r="AF9" s="35">
        <f t="shared" ref="AF9:AF33" si="8">AG9+AH9</f>
        <v>0</v>
      </c>
      <c r="AG9" s="35">
        <f>AI9+AK9+AM9+AO9+AQ9</f>
        <v>0</v>
      </c>
      <c r="AH9" s="35">
        <f>AJ9+AL9+AN9+AP9+AR9</f>
        <v>0</v>
      </c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>
        <f t="shared" ref="AS9:AS34" si="9">AT9+AU9</f>
        <v>4</v>
      </c>
      <c r="AT9" s="35">
        <f>G9+J9+M9</f>
        <v>3</v>
      </c>
      <c r="AU9" s="35">
        <f>H9+K9+N9</f>
        <v>1</v>
      </c>
      <c r="AV9" s="35">
        <f t="shared" ref="AV9:AV34" si="10">AW9+AX9</f>
        <v>1</v>
      </c>
      <c r="AW9" s="35">
        <f t="shared" ref="AW9:AX15" si="11">G9+M9</f>
        <v>0</v>
      </c>
      <c r="AX9" s="35">
        <f t="shared" si="11"/>
        <v>1</v>
      </c>
      <c r="AY9" s="35">
        <f t="shared" ref="AY9:AY34" si="12">AZ9+BA9</f>
        <v>0</v>
      </c>
      <c r="AZ9" s="36">
        <f t="shared" ref="AZ9:AZ34" si="13">D9-AT9</f>
        <v>0</v>
      </c>
      <c r="BA9" s="36">
        <f t="shared" ref="BA9:BA34" si="14">E9-AU9</f>
        <v>0</v>
      </c>
      <c r="BB9" s="37">
        <f t="shared" ref="BB9:BB34" si="15">(AV9-F9)/F9%</f>
        <v>0</v>
      </c>
      <c r="BC9" s="38">
        <f t="shared" ref="BC9:BC34" si="16">AS9/C9*100</f>
        <v>100</v>
      </c>
      <c r="BD9" s="39"/>
      <c r="BE9" s="40">
        <f t="shared" ref="BE9:BE34" si="17">+C9-AS9</f>
        <v>0</v>
      </c>
      <c r="BF9" s="25"/>
      <c r="BG9" s="25"/>
      <c r="BH9" s="25"/>
      <c r="BI9" s="25"/>
      <c r="BJ9" s="25"/>
      <c r="BK9" s="25"/>
      <c r="BL9" s="25"/>
      <c r="BM9" s="25"/>
      <c r="BN9" s="25"/>
      <c r="BO9" s="25"/>
    </row>
    <row r="10" spans="1:67" ht="19.5" customHeight="1">
      <c r="A10" s="1">
        <v>2</v>
      </c>
      <c r="B10" s="32" t="s">
        <v>87</v>
      </c>
      <c r="C10" s="33">
        <f t="shared" ref="C10:C34" si="18">D10+E10</f>
        <v>32</v>
      </c>
      <c r="D10" s="33">
        <v>32</v>
      </c>
      <c r="E10" s="34"/>
      <c r="F10" s="35">
        <f t="shared" ref="F10:F34" si="19">G10+H10</f>
        <v>26</v>
      </c>
      <c r="G10" s="35">
        <v>26</v>
      </c>
      <c r="H10" s="35">
        <v>0</v>
      </c>
      <c r="I10" s="35">
        <f t="shared" si="0"/>
        <v>5</v>
      </c>
      <c r="J10" s="35">
        <f t="shared" ref="J10:J34" si="20">P10+V10+AD10</f>
        <v>5</v>
      </c>
      <c r="K10" s="35">
        <f t="shared" ref="K10:K34" si="21">Q10+W10+AE10</f>
        <v>0</v>
      </c>
      <c r="L10" s="35">
        <f t="shared" si="1"/>
        <v>1</v>
      </c>
      <c r="M10" s="35">
        <f t="shared" si="2"/>
        <v>1</v>
      </c>
      <c r="N10" s="35">
        <f t="shared" si="3"/>
        <v>0</v>
      </c>
      <c r="O10" s="35">
        <f t="shared" si="4"/>
        <v>0</v>
      </c>
      <c r="P10" s="35"/>
      <c r="Q10" s="35"/>
      <c r="R10" s="35">
        <f t="shared" si="5"/>
        <v>0</v>
      </c>
      <c r="S10" s="35"/>
      <c r="T10" s="35"/>
      <c r="U10" s="35">
        <f t="shared" si="6"/>
        <v>0</v>
      </c>
      <c r="V10" s="35"/>
      <c r="W10" s="35"/>
      <c r="X10" s="35">
        <f t="shared" si="7"/>
        <v>0</v>
      </c>
      <c r="Y10" s="35"/>
      <c r="Z10" s="35"/>
      <c r="AA10" s="35"/>
      <c r="AB10" s="35"/>
      <c r="AC10" s="35">
        <f t="shared" ref="AC10:AC34" si="22">AD10+AE10</f>
        <v>5</v>
      </c>
      <c r="AD10" s="35">
        <v>5</v>
      </c>
      <c r="AE10" s="35"/>
      <c r="AF10" s="35">
        <f t="shared" si="8"/>
        <v>1</v>
      </c>
      <c r="AG10" s="35">
        <f t="shared" ref="AG10:AG34" si="23">AI10+AK10+AM10+AO10+AQ10</f>
        <v>1</v>
      </c>
      <c r="AH10" s="35">
        <f>AJ10+AL10+AN10+AP10+AR10</f>
        <v>0</v>
      </c>
      <c r="AI10" s="35"/>
      <c r="AJ10" s="35"/>
      <c r="AK10" s="35"/>
      <c r="AL10" s="35"/>
      <c r="AM10" s="35"/>
      <c r="AN10" s="35"/>
      <c r="AO10" s="35">
        <v>1</v>
      </c>
      <c r="AP10" s="35"/>
      <c r="AQ10" s="35"/>
      <c r="AR10" s="35"/>
      <c r="AS10" s="35">
        <f t="shared" ref="AS10" si="24">AT10+AU10</f>
        <v>32</v>
      </c>
      <c r="AT10" s="35">
        <v>32</v>
      </c>
      <c r="AU10" s="35">
        <f t="shared" ref="AU10:AU34" si="25">H10+K10+N10</f>
        <v>0</v>
      </c>
      <c r="AV10" s="35">
        <f t="shared" ref="AV10" si="26">AW10+AX10</f>
        <v>27</v>
      </c>
      <c r="AW10" s="35">
        <f t="shared" si="11"/>
        <v>27</v>
      </c>
      <c r="AX10" s="35">
        <f t="shared" si="11"/>
        <v>0</v>
      </c>
      <c r="AY10" s="35">
        <f t="shared" ref="AY10" si="27">AZ10+BA10</f>
        <v>0</v>
      </c>
      <c r="AZ10" s="36">
        <f t="shared" si="13"/>
        <v>0</v>
      </c>
      <c r="BA10" s="36">
        <f t="shared" si="14"/>
        <v>0</v>
      </c>
      <c r="BB10" s="37">
        <f t="shared" si="15"/>
        <v>3.8461538461538458</v>
      </c>
      <c r="BC10" s="38">
        <f t="shared" si="16"/>
        <v>100</v>
      </c>
      <c r="BD10" s="39"/>
      <c r="BE10" s="40">
        <f t="shared" si="17"/>
        <v>0</v>
      </c>
    </row>
    <row r="11" spans="1:67" ht="19.5" customHeight="1">
      <c r="A11" s="1">
        <v>3</v>
      </c>
      <c r="B11" s="32" t="s">
        <v>88</v>
      </c>
      <c r="C11" s="33">
        <f t="shared" si="18"/>
        <v>10</v>
      </c>
      <c r="D11" s="33">
        <v>1</v>
      </c>
      <c r="E11" s="34">
        <v>9</v>
      </c>
      <c r="F11" s="35">
        <f t="shared" si="19"/>
        <v>10</v>
      </c>
      <c r="G11" s="35">
        <v>1</v>
      </c>
      <c r="H11" s="35">
        <v>9</v>
      </c>
      <c r="I11" s="35">
        <f t="shared" si="0"/>
        <v>0</v>
      </c>
      <c r="J11" s="35">
        <f t="shared" si="20"/>
        <v>0</v>
      </c>
      <c r="K11" s="35">
        <f t="shared" si="21"/>
        <v>0</v>
      </c>
      <c r="L11" s="35">
        <f t="shared" si="1"/>
        <v>0</v>
      </c>
      <c r="M11" s="35">
        <f t="shared" si="2"/>
        <v>0</v>
      </c>
      <c r="N11" s="35">
        <f t="shared" si="3"/>
        <v>0</v>
      </c>
      <c r="O11" s="35">
        <f t="shared" si="4"/>
        <v>0</v>
      </c>
      <c r="P11" s="35"/>
      <c r="Q11" s="35"/>
      <c r="R11" s="35">
        <f t="shared" si="5"/>
        <v>0</v>
      </c>
      <c r="S11" s="35"/>
      <c r="T11" s="35"/>
      <c r="U11" s="35">
        <f t="shared" si="6"/>
        <v>0</v>
      </c>
      <c r="V11" s="35"/>
      <c r="W11" s="35"/>
      <c r="X11" s="35">
        <f t="shared" si="7"/>
        <v>0</v>
      </c>
      <c r="Y11" s="35"/>
      <c r="Z11" s="35"/>
      <c r="AA11" s="35"/>
      <c r="AB11" s="35"/>
      <c r="AC11" s="35">
        <f t="shared" si="22"/>
        <v>0</v>
      </c>
      <c r="AD11" s="35"/>
      <c r="AE11" s="35"/>
      <c r="AF11" s="35">
        <f t="shared" si="8"/>
        <v>0</v>
      </c>
      <c r="AG11" s="35">
        <f t="shared" si="23"/>
        <v>0</v>
      </c>
      <c r="AH11" s="35">
        <f t="shared" ref="AH11:AH33" si="28">AJ11+AL11+AN11+AP11+AR11</f>
        <v>0</v>
      </c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>
        <f t="shared" si="9"/>
        <v>10</v>
      </c>
      <c r="AT11" s="35">
        <f t="shared" ref="AT11:AT34" si="29">G11+J11+M11</f>
        <v>1</v>
      </c>
      <c r="AU11" s="35">
        <f t="shared" si="25"/>
        <v>9</v>
      </c>
      <c r="AV11" s="35">
        <f t="shared" si="10"/>
        <v>10</v>
      </c>
      <c r="AW11" s="35">
        <f t="shared" si="11"/>
        <v>1</v>
      </c>
      <c r="AX11" s="35">
        <f t="shared" si="11"/>
        <v>9</v>
      </c>
      <c r="AY11" s="35">
        <f t="shared" si="12"/>
        <v>0</v>
      </c>
      <c r="AZ11" s="36">
        <f t="shared" si="13"/>
        <v>0</v>
      </c>
      <c r="BA11" s="36">
        <f t="shared" si="14"/>
        <v>0</v>
      </c>
      <c r="BB11" s="37">
        <f t="shared" si="15"/>
        <v>0</v>
      </c>
      <c r="BC11" s="38">
        <f t="shared" si="16"/>
        <v>100</v>
      </c>
      <c r="BD11" s="39"/>
      <c r="BE11" s="40">
        <f t="shared" si="17"/>
        <v>0</v>
      </c>
    </row>
    <row r="12" spans="1:67" ht="19.5" customHeight="1">
      <c r="A12" s="1">
        <v>4</v>
      </c>
      <c r="B12" s="32" t="s">
        <v>89</v>
      </c>
      <c r="C12" s="33">
        <f t="shared" si="18"/>
        <v>41</v>
      </c>
      <c r="D12" s="33">
        <v>16</v>
      </c>
      <c r="E12" s="34">
        <v>25</v>
      </c>
      <c r="F12" s="35">
        <f t="shared" si="19"/>
        <v>29</v>
      </c>
      <c r="G12" s="35">
        <v>4</v>
      </c>
      <c r="H12" s="35">
        <v>25</v>
      </c>
      <c r="I12" s="35">
        <f t="shared" si="0"/>
        <v>9</v>
      </c>
      <c r="J12" s="35">
        <f t="shared" si="20"/>
        <v>9</v>
      </c>
      <c r="K12" s="35">
        <f t="shared" si="21"/>
        <v>0</v>
      </c>
      <c r="L12" s="35">
        <f t="shared" si="1"/>
        <v>3</v>
      </c>
      <c r="M12" s="35">
        <f t="shared" si="2"/>
        <v>3</v>
      </c>
      <c r="N12" s="35">
        <f t="shared" si="3"/>
        <v>0</v>
      </c>
      <c r="O12" s="35">
        <f t="shared" si="4"/>
        <v>0</v>
      </c>
      <c r="P12" s="35"/>
      <c r="Q12" s="35"/>
      <c r="R12" s="35">
        <f t="shared" si="5"/>
        <v>0</v>
      </c>
      <c r="S12" s="35"/>
      <c r="T12" s="35"/>
      <c r="U12" s="35">
        <f t="shared" si="6"/>
        <v>0</v>
      </c>
      <c r="V12" s="35"/>
      <c r="W12" s="35"/>
      <c r="X12" s="35">
        <f t="shared" si="7"/>
        <v>0</v>
      </c>
      <c r="Y12" s="35"/>
      <c r="Z12" s="35"/>
      <c r="AA12" s="35"/>
      <c r="AB12" s="35"/>
      <c r="AC12" s="35">
        <f t="shared" si="22"/>
        <v>9</v>
      </c>
      <c r="AD12" s="35">
        <v>9</v>
      </c>
      <c r="AE12" s="35"/>
      <c r="AF12" s="35">
        <f t="shared" si="8"/>
        <v>3</v>
      </c>
      <c r="AG12" s="35">
        <f t="shared" si="23"/>
        <v>3</v>
      </c>
      <c r="AH12" s="35">
        <f t="shared" si="28"/>
        <v>0</v>
      </c>
      <c r="AI12" s="35">
        <v>3</v>
      </c>
      <c r="AJ12" s="35"/>
      <c r="AK12" s="35"/>
      <c r="AL12" s="35"/>
      <c r="AM12" s="35"/>
      <c r="AN12" s="35"/>
      <c r="AO12" s="35"/>
      <c r="AP12" s="35"/>
      <c r="AQ12" s="35"/>
      <c r="AR12" s="35"/>
      <c r="AS12" s="35">
        <f t="shared" si="9"/>
        <v>41</v>
      </c>
      <c r="AT12" s="35">
        <f t="shared" si="29"/>
        <v>16</v>
      </c>
      <c r="AU12" s="35">
        <f t="shared" si="25"/>
        <v>25</v>
      </c>
      <c r="AV12" s="35">
        <f t="shared" si="10"/>
        <v>32</v>
      </c>
      <c r="AW12" s="35">
        <f t="shared" si="11"/>
        <v>7</v>
      </c>
      <c r="AX12" s="35">
        <f t="shared" si="11"/>
        <v>25</v>
      </c>
      <c r="AY12" s="35">
        <f t="shared" si="12"/>
        <v>0</v>
      </c>
      <c r="AZ12" s="36">
        <f t="shared" si="13"/>
        <v>0</v>
      </c>
      <c r="BA12" s="36">
        <f t="shared" si="14"/>
        <v>0</v>
      </c>
      <c r="BB12" s="37">
        <f t="shared" si="15"/>
        <v>10.344827586206897</v>
      </c>
      <c r="BC12" s="38">
        <f t="shared" si="16"/>
        <v>100</v>
      </c>
      <c r="BD12" s="39"/>
      <c r="BE12" s="40">
        <f t="shared" si="17"/>
        <v>0</v>
      </c>
    </row>
    <row r="13" spans="1:67" ht="19.5" customHeight="1">
      <c r="A13" s="1">
        <v>5</v>
      </c>
      <c r="B13" s="32" t="s">
        <v>90</v>
      </c>
      <c r="C13" s="33">
        <f t="shared" si="18"/>
        <v>18</v>
      </c>
      <c r="D13" s="33">
        <v>17</v>
      </c>
      <c r="E13" s="34">
        <v>1</v>
      </c>
      <c r="F13" s="35">
        <f t="shared" si="19"/>
        <v>13</v>
      </c>
      <c r="G13" s="35">
        <v>12</v>
      </c>
      <c r="H13" s="35">
        <v>1</v>
      </c>
      <c r="I13" s="35">
        <f t="shared" si="0"/>
        <v>5</v>
      </c>
      <c r="J13" s="35">
        <f t="shared" si="20"/>
        <v>5</v>
      </c>
      <c r="K13" s="35">
        <f t="shared" si="21"/>
        <v>0</v>
      </c>
      <c r="L13" s="35">
        <f t="shared" si="1"/>
        <v>0</v>
      </c>
      <c r="M13" s="35">
        <f t="shared" si="2"/>
        <v>0</v>
      </c>
      <c r="N13" s="35">
        <f t="shared" si="3"/>
        <v>0</v>
      </c>
      <c r="O13" s="35">
        <f t="shared" si="4"/>
        <v>0</v>
      </c>
      <c r="P13" s="35"/>
      <c r="Q13" s="35"/>
      <c r="R13" s="35">
        <f t="shared" si="5"/>
        <v>0</v>
      </c>
      <c r="S13" s="35"/>
      <c r="T13" s="35"/>
      <c r="U13" s="35">
        <f t="shared" si="6"/>
        <v>0</v>
      </c>
      <c r="V13" s="35"/>
      <c r="W13" s="35"/>
      <c r="X13" s="35">
        <f t="shared" si="7"/>
        <v>0</v>
      </c>
      <c r="Y13" s="35"/>
      <c r="Z13" s="35"/>
      <c r="AA13" s="35"/>
      <c r="AB13" s="35"/>
      <c r="AC13" s="35">
        <f t="shared" si="22"/>
        <v>5</v>
      </c>
      <c r="AD13" s="35">
        <v>5</v>
      </c>
      <c r="AE13" s="35"/>
      <c r="AF13" s="35">
        <f t="shared" si="8"/>
        <v>0</v>
      </c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>
        <f t="shared" si="9"/>
        <v>18</v>
      </c>
      <c r="AT13" s="35">
        <f t="shared" si="29"/>
        <v>17</v>
      </c>
      <c r="AU13" s="35">
        <f t="shared" si="25"/>
        <v>1</v>
      </c>
      <c r="AV13" s="35">
        <f t="shared" si="10"/>
        <v>13</v>
      </c>
      <c r="AW13" s="35">
        <f t="shared" si="11"/>
        <v>12</v>
      </c>
      <c r="AX13" s="35">
        <f t="shared" si="11"/>
        <v>1</v>
      </c>
      <c r="AY13" s="35">
        <f t="shared" si="12"/>
        <v>0</v>
      </c>
      <c r="AZ13" s="36">
        <f t="shared" si="13"/>
        <v>0</v>
      </c>
      <c r="BA13" s="36">
        <f t="shared" si="14"/>
        <v>0</v>
      </c>
      <c r="BB13" s="37">
        <f t="shared" si="15"/>
        <v>0</v>
      </c>
      <c r="BC13" s="38">
        <f t="shared" si="16"/>
        <v>100</v>
      </c>
      <c r="BD13" s="39"/>
      <c r="BE13" s="40">
        <f t="shared" si="17"/>
        <v>0</v>
      </c>
    </row>
    <row r="14" spans="1:67" ht="19.5" customHeight="1">
      <c r="A14" s="1">
        <v>6</v>
      </c>
      <c r="B14" s="32" t="s">
        <v>91</v>
      </c>
      <c r="C14" s="33">
        <f t="shared" si="18"/>
        <v>46</v>
      </c>
      <c r="D14" s="33">
        <v>34</v>
      </c>
      <c r="E14" s="34">
        <v>12</v>
      </c>
      <c r="F14" s="35">
        <f t="shared" si="19"/>
        <v>26</v>
      </c>
      <c r="G14" s="35">
        <v>14</v>
      </c>
      <c r="H14" s="35">
        <v>12</v>
      </c>
      <c r="I14" s="35">
        <f t="shared" si="0"/>
        <v>20</v>
      </c>
      <c r="J14" s="35">
        <f t="shared" si="20"/>
        <v>20</v>
      </c>
      <c r="K14" s="35">
        <f t="shared" si="21"/>
        <v>0</v>
      </c>
      <c r="L14" s="35">
        <f t="shared" si="1"/>
        <v>0</v>
      </c>
      <c r="M14" s="35">
        <f t="shared" si="2"/>
        <v>0</v>
      </c>
      <c r="N14" s="35">
        <f t="shared" si="3"/>
        <v>0</v>
      </c>
      <c r="O14" s="35">
        <f t="shared" si="4"/>
        <v>0</v>
      </c>
      <c r="P14" s="35"/>
      <c r="Q14" s="35"/>
      <c r="R14" s="35">
        <f t="shared" si="5"/>
        <v>0</v>
      </c>
      <c r="S14" s="35"/>
      <c r="T14" s="35"/>
      <c r="U14" s="35">
        <f t="shared" si="6"/>
        <v>0</v>
      </c>
      <c r="V14" s="35"/>
      <c r="W14" s="35"/>
      <c r="X14" s="35">
        <f t="shared" si="7"/>
        <v>0</v>
      </c>
      <c r="Y14" s="35"/>
      <c r="Z14" s="35"/>
      <c r="AA14" s="35"/>
      <c r="AB14" s="35"/>
      <c r="AC14" s="35">
        <f t="shared" si="22"/>
        <v>20</v>
      </c>
      <c r="AD14" s="35">
        <v>20</v>
      </c>
      <c r="AE14" s="35"/>
      <c r="AF14" s="35">
        <f t="shared" si="8"/>
        <v>0</v>
      </c>
      <c r="AG14" s="35">
        <f t="shared" si="23"/>
        <v>0</v>
      </c>
      <c r="AH14" s="35">
        <f t="shared" si="28"/>
        <v>0</v>
      </c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>
        <f t="shared" si="9"/>
        <v>46</v>
      </c>
      <c r="AT14" s="35">
        <f t="shared" si="29"/>
        <v>34</v>
      </c>
      <c r="AU14" s="35">
        <f t="shared" si="25"/>
        <v>12</v>
      </c>
      <c r="AV14" s="35">
        <f t="shared" si="10"/>
        <v>26</v>
      </c>
      <c r="AW14" s="35">
        <f t="shared" si="11"/>
        <v>14</v>
      </c>
      <c r="AX14" s="35">
        <f t="shared" si="11"/>
        <v>12</v>
      </c>
      <c r="AY14" s="35">
        <f t="shared" si="12"/>
        <v>0</v>
      </c>
      <c r="AZ14" s="36">
        <f t="shared" si="13"/>
        <v>0</v>
      </c>
      <c r="BA14" s="36">
        <f t="shared" si="14"/>
        <v>0</v>
      </c>
      <c r="BB14" s="37">
        <f t="shared" si="15"/>
        <v>0</v>
      </c>
      <c r="BC14" s="38">
        <f t="shared" si="16"/>
        <v>100</v>
      </c>
      <c r="BD14" s="39"/>
      <c r="BE14" s="40">
        <f t="shared" si="17"/>
        <v>0</v>
      </c>
    </row>
    <row r="15" spans="1:67" ht="19.5" customHeight="1">
      <c r="A15" s="1">
        <v>7</v>
      </c>
      <c r="B15" s="32" t="s">
        <v>92</v>
      </c>
      <c r="C15" s="33">
        <f t="shared" si="18"/>
        <v>11</v>
      </c>
      <c r="D15" s="33">
        <v>3</v>
      </c>
      <c r="E15" s="34">
        <v>8</v>
      </c>
      <c r="F15" s="35">
        <f t="shared" si="19"/>
        <v>9</v>
      </c>
      <c r="G15" s="35">
        <v>1</v>
      </c>
      <c r="H15" s="35">
        <v>8</v>
      </c>
      <c r="I15" s="35">
        <f t="shared" si="0"/>
        <v>1</v>
      </c>
      <c r="J15" s="35">
        <f t="shared" si="20"/>
        <v>1</v>
      </c>
      <c r="K15" s="35">
        <f t="shared" si="21"/>
        <v>0</v>
      </c>
      <c r="L15" s="35">
        <f t="shared" si="1"/>
        <v>1</v>
      </c>
      <c r="M15" s="35">
        <f t="shared" si="2"/>
        <v>1</v>
      </c>
      <c r="N15" s="35">
        <f t="shared" si="3"/>
        <v>0</v>
      </c>
      <c r="O15" s="35">
        <f t="shared" si="4"/>
        <v>0</v>
      </c>
      <c r="P15" s="35"/>
      <c r="Q15" s="35"/>
      <c r="R15" s="35">
        <f t="shared" si="5"/>
        <v>0</v>
      </c>
      <c r="S15" s="35"/>
      <c r="T15" s="35"/>
      <c r="U15" s="35">
        <f t="shared" si="6"/>
        <v>0</v>
      </c>
      <c r="V15" s="35"/>
      <c r="W15" s="35"/>
      <c r="X15" s="35">
        <f t="shared" si="7"/>
        <v>0</v>
      </c>
      <c r="Y15" s="35"/>
      <c r="Z15" s="35"/>
      <c r="AA15" s="35"/>
      <c r="AB15" s="35"/>
      <c r="AC15" s="35">
        <f t="shared" si="22"/>
        <v>1</v>
      </c>
      <c r="AD15" s="35">
        <v>1</v>
      </c>
      <c r="AE15" s="35"/>
      <c r="AF15" s="35">
        <f t="shared" si="8"/>
        <v>1</v>
      </c>
      <c r="AG15" s="35">
        <f t="shared" si="23"/>
        <v>1</v>
      </c>
      <c r="AH15" s="35">
        <f t="shared" si="28"/>
        <v>0</v>
      </c>
      <c r="AI15" s="35"/>
      <c r="AJ15" s="35"/>
      <c r="AK15" s="35">
        <v>1</v>
      </c>
      <c r="AL15" s="35"/>
      <c r="AM15" s="35"/>
      <c r="AN15" s="35"/>
      <c r="AO15" s="35"/>
      <c r="AP15" s="35"/>
      <c r="AQ15" s="35"/>
      <c r="AR15" s="35"/>
      <c r="AS15" s="35">
        <f t="shared" si="9"/>
        <v>11</v>
      </c>
      <c r="AT15" s="35">
        <f t="shared" si="29"/>
        <v>3</v>
      </c>
      <c r="AU15" s="35">
        <f t="shared" si="25"/>
        <v>8</v>
      </c>
      <c r="AV15" s="35">
        <f t="shared" si="10"/>
        <v>10</v>
      </c>
      <c r="AW15" s="35">
        <f t="shared" si="11"/>
        <v>2</v>
      </c>
      <c r="AX15" s="35">
        <f t="shared" si="11"/>
        <v>8</v>
      </c>
      <c r="AY15" s="35">
        <f t="shared" si="12"/>
        <v>0</v>
      </c>
      <c r="AZ15" s="36">
        <f t="shared" si="13"/>
        <v>0</v>
      </c>
      <c r="BA15" s="36">
        <f t="shared" si="14"/>
        <v>0</v>
      </c>
      <c r="BB15" s="37">
        <f t="shared" si="15"/>
        <v>11.111111111111111</v>
      </c>
      <c r="BC15" s="38">
        <f t="shared" si="16"/>
        <v>100</v>
      </c>
      <c r="BD15" s="39"/>
      <c r="BE15" s="40">
        <f t="shared" si="17"/>
        <v>0</v>
      </c>
    </row>
    <row r="16" spans="1:67" ht="19.5" customHeight="1">
      <c r="A16" s="1">
        <v>8</v>
      </c>
      <c r="B16" s="32" t="s">
        <v>93</v>
      </c>
      <c r="C16" s="33">
        <f t="shared" si="18"/>
        <v>15</v>
      </c>
      <c r="D16" s="33">
        <v>10</v>
      </c>
      <c r="E16" s="34">
        <v>5</v>
      </c>
      <c r="F16" s="35">
        <f t="shared" si="19"/>
        <v>11</v>
      </c>
      <c r="G16" s="35">
        <v>6</v>
      </c>
      <c r="H16" s="35">
        <v>5</v>
      </c>
      <c r="I16" s="35">
        <f t="shared" si="0"/>
        <v>3</v>
      </c>
      <c r="J16" s="35">
        <f t="shared" si="20"/>
        <v>3</v>
      </c>
      <c r="K16" s="35">
        <f t="shared" si="21"/>
        <v>0</v>
      </c>
      <c r="L16" s="35">
        <f t="shared" si="1"/>
        <v>1</v>
      </c>
      <c r="M16" s="35">
        <f t="shared" si="2"/>
        <v>1</v>
      </c>
      <c r="N16" s="35">
        <f t="shared" si="3"/>
        <v>0</v>
      </c>
      <c r="O16" s="35">
        <f t="shared" si="4"/>
        <v>0</v>
      </c>
      <c r="P16" s="35"/>
      <c r="Q16" s="35"/>
      <c r="R16" s="35">
        <f t="shared" si="5"/>
        <v>0</v>
      </c>
      <c r="S16" s="35"/>
      <c r="T16" s="35"/>
      <c r="U16" s="35">
        <f t="shared" si="6"/>
        <v>0</v>
      </c>
      <c r="V16" s="35"/>
      <c r="W16" s="35"/>
      <c r="X16" s="35">
        <f t="shared" si="7"/>
        <v>0</v>
      </c>
      <c r="Y16" s="35"/>
      <c r="Z16" s="35"/>
      <c r="AA16" s="35"/>
      <c r="AB16" s="35"/>
      <c r="AC16" s="35">
        <f t="shared" si="22"/>
        <v>3</v>
      </c>
      <c r="AD16" s="35">
        <v>3</v>
      </c>
      <c r="AE16" s="35"/>
      <c r="AF16" s="35">
        <f t="shared" si="8"/>
        <v>1</v>
      </c>
      <c r="AG16" s="35">
        <f t="shared" si="23"/>
        <v>1</v>
      </c>
      <c r="AH16" s="35">
        <f t="shared" si="28"/>
        <v>0</v>
      </c>
      <c r="AI16" s="35"/>
      <c r="AJ16" s="35"/>
      <c r="AK16" s="35"/>
      <c r="AL16" s="35"/>
      <c r="AM16" s="35"/>
      <c r="AN16" s="35"/>
      <c r="AO16" s="35"/>
      <c r="AP16" s="35"/>
      <c r="AQ16" s="35">
        <v>1</v>
      </c>
      <c r="AR16" s="35"/>
      <c r="AS16" s="35">
        <f t="shared" si="9"/>
        <v>15</v>
      </c>
      <c r="AT16" s="35">
        <f t="shared" si="29"/>
        <v>10</v>
      </c>
      <c r="AU16" s="35">
        <f t="shared" si="25"/>
        <v>5</v>
      </c>
      <c r="AV16" s="35">
        <f t="shared" si="10"/>
        <v>12</v>
      </c>
      <c r="AW16" s="35">
        <f t="shared" ref="AW16:AW34" si="30">G16+M16</f>
        <v>7</v>
      </c>
      <c r="AX16" s="35">
        <v>5</v>
      </c>
      <c r="AY16" s="35">
        <f t="shared" si="12"/>
        <v>0</v>
      </c>
      <c r="AZ16" s="36">
        <f t="shared" si="13"/>
        <v>0</v>
      </c>
      <c r="BA16" s="36">
        <f t="shared" si="14"/>
        <v>0</v>
      </c>
      <c r="BB16" s="37">
        <f t="shared" si="15"/>
        <v>9.0909090909090917</v>
      </c>
      <c r="BC16" s="38">
        <f t="shared" si="16"/>
        <v>100</v>
      </c>
      <c r="BD16" s="39"/>
      <c r="BE16" s="40">
        <f t="shared" si="17"/>
        <v>0</v>
      </c>
    </row>
    <row r="17" spans="1:57" ht="19.5" customHeight="1">
      <c r="A17" s="1">
        <v>9</v>
      </c>
      <c r="B17" s="32" t="s">
        <v>110</v>
      </c>
      <c r="C17" s="33">
        <f t="shared" si="18"/>
        <v>18</v>
      </c>
      <c r="D17" s="33">
        <v>15</v>
      </c>
      <c r="E17" s="34">
        <v>3</v>
      </c>
      <c r="F17" s="35">
        <f t="shared" si="19"/>
        <v>12</v>
      </c>
      <c r="G17" s="35">
        <v>9</v>
      </c>
      <c r="H17" s="35">
        <v>3</v>
      </c>
      <c r="I17" s="35">
        <f t="shared" si="0"/>
        <v>4</v>
      </c>
      <c r="J17" s="35">
        <f t="shared" si="20"/>
        <v>4</v>
      </c>
      <c r="K17" s="35">
        <f t="shared" si="21"/>
        <v>0</v>
      </c>
      <c r="L17" s="35">
        <f t="shared" si="1"/>
        <v>2</v>
      </c>
      <c r="M17" s="35">
        <f t="shared" si="2"/>
        <v>2</v>
      </c>
      <c r="N17" s="35">
        <f t="shared" si="3"/>
        <v>0</v>
      </c>
      <c r="O17" s="35">
        <f t="shared" si="4"/>
        <v>0</v>
      </c>
      <c r="P17" s="35"/>
      <c r="Q17" s="35"/>
      <c r="R17" s="35">
        <f t="shared" si="5"/>
        <v>0</v>
      </c>
      <c r="S17" s="35"/>
      <c r="T17" s="35"/>
      <c r="U17" s="35">
        <f t="shared" si="6"/>
        <v>0</v>
      </c>
      <c r="V17" s="35"/>
      <c r="W17" s="35"/>
      <c r="X17" s="35">
        <f t="shared" si="7"/>
        <v>0</v>
      </c>
      <c r="Y17" s="35"/>
      <c r="Z17" s="35"/>
      <c r="AA17" s="35"/>
      <c r="AB17" s="35"/>
      <c r="AC17" s="35">
        <f t="shared" si="22"/>
        <v>4</v>
      </c>
      <c r="AD17" s="35">
        <v>4</v>
      </c>
      <c r="AE17" s="35">
        <v>0</v>
      </c>
      <c r="AF17" s="35">
        <f t="shared" si="8"/>
        <v>2</v>
      </c>
      <c r="AG17" s="35">
        <f t="shared" si="23"/>
        <v>2</v>
      </c>
      <c r="AH17" s="35">
        <f t="shared" si="28"/>
        <v>0</v>
      </c>
      <c r="AI17" s="35"/>
      <c r="AJ17" s="35"/>
      <c r="AK17" s="35"/>
      <c r="AL17" s="35"/>
      <c r="AM17" s="35"/>
      <c r="AN17" s="35"/>
      <c r="AO17" s="35"/>
      <c r="AP17" s="35"/>
      <c r="AQ17" s="35">
        <v>2</v>
      </c>
      <c r="AR17" s="35"/>
      <c r="AS17" s="35">
        <f t="shared" si="9"/>
        <v>18</v>
      </c>
      <c r="AT17" s="35">
        <f t="shared" si="29"/>
        <v>15</v>
      </c>
      <c r="AU17" s="35">
        <f t="shared" si="25"/>
        <v>3</v>
      </c>
      <c r="AV17" s="35">
        <f t="shared" si="10"/>
        <v>14</v>
      </c>
      <c r="AW17" s="35">
        <f t="shared" si="30"/>
        <v>11</v>
      </c>
      <c r="AX17" s="35">
        <f t="shared" ref="AX17:AX34" si="31">H17+N17</f>
        <v>3</v>
      </c>
      <c r="AY17" s="35">
        <f t="shared" si="12"/>
        <v>0</v>
      </c>
      <c r="AZ17" s="36">
        <f t="shared" si="13"/>
        <v>0</v>
      </c>
      <c r="BA17" s="36">
        <f t="shared" si="14"/>
        <v>0</v>
      </c>
      <c r="BB17" s="37">
        <f t="shared" si="15"/>
        <v>16.666666666666668</v>
      </c>
      <c r="BC17" s="38">
        <f t="shared" si="16"/>
        <v>100</v>
      </c>
      <c r="BD17" s="39"/>
      <c r="BE17" s="40">
        <f t="shared" si="17"/>
        <v>0</v>
      </c>
    </row>
    <row r="18" spans="1:57" ht="19.5" customHeight="1">
      <c r="A18" s="1">
        <v>10</v>
      </c>
      <c r="B18" s="32" t="s">
        <v>94</v>
      </c>
      <c r="C18" s="33">
        <f t="shared" si="18"/>
        <v>12</v>
      </c>
      <c r="D18" s="33">
        <v>7</v>
      </c>
      <c r="E18" s="34">
        <v>5</v>
      </c>
      <c r="F18" s="35">
        <f t="shared" si="19"/>
        <v>9</v>
      </c>
      <c r="G18" s="35">
        <v>4</v>
      </c>
      <c r="H18" s="35">
        <v>5</v>
      </c>
      <c r="I18" s="35">
        <f t="shared" si="0"/>
        <v>2</v>
      </c>
      <c r="J18" s="35">
        <f t="shared" si="20"/>
        <v>2</v>
      </c>
      <c r="K18" s="35">
        <f t="shared" si="21"/>
        <v>0</v>
      </c>
      <c r="L18" s="35">
        <f t="shared" si="1"/>
        <v>1</v>
      </c>
      <c r="M18" s="35">
        <f t="shared" si="2"/>
        <v>1</v>
      </c>
      <c r="N18" s="35">
        <f t="shared" si="3"/>
        <v>0</v>
      </c>
      <c r="O18" s="35">
        <f t="shared" si="4"/>
        <v>0</v>
      </c>
      <c r="P18" s="35"/>
      <c r="Q18" s="35"/>
      <c r="R18" s="35">
        <f t="shared" si="5"/>
        <v>0</v>
      </c>
      <c r="S18" s="35"/>
      <c r="T18" s="35"/>
      <c r="U18" s="35">
        <f t="shared" si="6"/>
        <v>0</v>
      </c>
      <c r="V18" s="35"/>
      <c r="W18" s="35"/>
      <c r="X18" s="35">
        <f t="shared" si="7"/>
        <v>0</v>
      </c>
      <c r="Y18" s="35"/>
      <c r="Z18" s="35"/>
      <c r="AA18" s="35"/>
      <c r="AB18" s="35"/>
      <c r="AC18" s="35">
        <f t="shared" si="22"/>
        <v>2</v>
      </c>
      <c r="AD18" s="35">
        <v>2</v>
      </c>
      <c r="AE18" s="35"/>
      <c r="AF18" s="35">
        <f t="shared" si="8"/>
        <v>1</v>
      </c>
      <c r="AG18" s="35">
        <f t="shared" si="23"/>
        <v>1</v>
      </c>
      <c r="AH18" s="35">
        <f t="shared" si="28"/>
        <v>0</v>
      </c>
      <c r="AI18" s="35">
        <v>1</v>
      </c>
      <c r="AJ18" s="35"/>
      <c r="AK18" s="35"/>
      <c r="AL18" s="35"/>
      <c r="AM18" s="35"/>
      <c r="AN18" s="35"/>
      <c r="AO18" s="35"/>
      <c r="AP18" s="35"/>
      <c r="AQ18" s="35"/>
      <c r="AR18" s="35"/>
      <c r="AS18" s="35">
        <f t="shared" si="9"/>
        <v>12</v>
      </c>
      <c r="AT18" s="35">
        <f t="shared" si="29"/>
        <v>7</v>
      </c>
      <c r="AU18" s="35">
        <f t="shared" si="25"/>
        <v>5</v>
      </c>
      <c r="AV18" s="35">
        <f t="shared" si="10"/>
        <v>10</v>
      </c>
      <c r="AW18" s="35">
        <f t="shared" si="30"/>
        <v>5</v>
      </c>
      <c r="AX18" s="35">
        <f t="shared" si="31"/>
        <v>5</v>
      </c>
      <c r="AY18" s="35">
        <f t="shared" si="12"/>
        <v>0</v>
      </c>
      <c r="AZ18" s="36">
        <f t="shared" si="13"/>
        <v>0</v>
      </c>
      <c r="BA18" s="36">
        <f t="shared" si="14"/>
        <v>0</v>
      </c>
      <c r="BB18" s="37">
        <f t="shared" si="15"/>
        <v>11.111111111111111</v>
      </c>
      <c r="BC18" s="38">
        <f t="shared" si="16"/>
        <v>100</v>
      </c>
      <c r="BD18" s="39"/>
      <c r="BE18" s="40">
        <f t="shared" si="17"/>
        <v>0</v>
      </c>
    </row>
    <row r="19" spans="1:57" ht="19.5" customHeight="1">
      <c r="A19" s="1">
        <v>11</v>
      </c>
      <c r="B19" s="32" t="s">
        <v>95</v>
      </c>
      <c r="C19" s="33">
        <f t="shared" si="18"/>
        <v>9</v>
      </c>
      <c r="D19" s="33">
        <v>7</v>
      </c>
      <c r="E19" s="34">
        <v>2</v>
      </c>
      <c r="F19" s="35">
        <f t="shared" si="19"/>
        <v>3</v>
      </c>
      <c r="G19" s="35">
        <v>1</v>
      </c>
      <c r="H19" s="35">
        <v>2</v>
      </c>
      <c r="I19" s="35">
        <f t="shared" si="0"/>
        <v>6</v>
      </c>
      <c r="J19" s="35">
        <f t="shared" si="20"/>
        <v>6</v>
      </c>
      <c r="K19" s="35">
        <f t="shared" si="21"/>
        <v>0</v>
      </c>
      <c r="L19" s="35">
        <f t="shared" si="1"/>
        <v>0</v>
      </c>
      <c r="M19" s="35">
        <f t="shared" si="2"/>
        <v>0</v>
      </c>
      <c r="N19" s="35">
        <f t="shared" si="3"/>
        <v>0</v>
      </c>
      <c r="O19" s="35">
        <f t="shared" si="4"/>
        <v>0</v>
      </c>
      <c r="P19" s="35"/>
      <c r="Q19" s="35"/>
      <c r="R19" s="35">
        <f t="shared" si="5"/>
        <v>0</v>
      </c>
      <c r="S19" s="35"/>
      <c r="T19" s="35"/>
      <c r="U19" s="35">
        <f t="shared" si="6"/>
        <v>0</v>
      </c>
      <c r="V19" s="35"/>
      <c r="W19" s="35"/>
      <c r="X19" s="35">
        <f t="shared" si="7"/>
        <v>0</v>
      </c>
      <c r="Y19" s="35"/>
      <c r="Z19" s="35"/>
      <c r="AA19" s="35"/>
      <c r="AB19" s="35"/>
      <c r="AC19" s="35">
        <f t="shared" si="22"/>
        <v>6</v>
      </c>
      <c r="AD19" s="35">
        <v>6</v>
      </c>
      <c r="AE19" s="35"/>
      <c r="AF19" s="35">
        <f t="shared" si="8"/>
        <v>0</v>
      </c>
      <c r="AG19" s="35">
        <f t="shared" si="23"/>
        <v>0</v>
      </c>
      <c r="AH19" s="35">
        <f t="shared" si="28"/>
        <v>0</v>
      </c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>
        <f t="shared" si="9"/>
        <v>9</v>
      </c>
      <c r="AT19" s="35">
        <f t="shared" si="29"/>
        <v>7</v>
      </c>
      <c r="AU19" s="35">
        <f t="shared" si="25"/>
        <v>2</v>
      </c>
      <c r="AV19" s="35">
        <f t="shared" si="10"/>
        <v>3</v>
      </c>
      <c r="AW19" s="35">
        <f t="shared" si="30"/>
        <v>1</v>
      </c>
      <c r="AX19" s="35">
        <f t="shared" si="31"/>
        <v>2</v>
      </c>
      <c r="AY19" s="35">
        <f t="shared" si="12"/>
        <v>0</v>
      </c>
      <c r="AZ19" s="36">
        <f t="shared" si="13"/>
        <v>0</v>
      </c>
      <c r="BA19" s="36">
        <f t="shared" si="14"/>
        <v>0</v>
      </c>
      <c r="BB19" s="37">
        <f t="shared" si="15"/>
        <v>0</v>
      </c>
      <c r="BC19" s="38">
        <f t="shared" si="16"/>
        <v>100</v>
      </c>
      <c r="BD19" s="39"/>
      <c r="BE19" s="40">
        <f t="shared" si="17"/>
        <v>0</v>
      </c>
    </row>
    <row r="20" spans="1:57" ht="19.5" customHeight="1">
      <c r="A20" s="1">
        <v>12</v>
      </c>
      <c r="B20" s="32" t="s">
        <v>96</v>
      </c>
      <c r="C20" s="33">
        <f t="shared" si="18"/>
        <v>13</v>
      </c>
      <c r="D20" s="33">
        <v>12</v>
      </c>
      <c r="E20" s="34">
        <v>1</v>
      </c>
      <c r="F20" s="35">
        <f t="shared" si="19"/>
        <v>12</v>
      </c>
      <c r="G20" s="35">
        <v>11</v>
      </c>
      <c r="H20" s="35">
        <v>1</v>
      </c>
      <c r="I20" s="35">
        <f t="shared" si="0"/>
        <v>1</v>
      </c>
      <c r="J20" s="35">
        <f t="shared" si="20"/>
        <v>1</v>
      </c>
      <c r="K20" s="35">
        <f t="shared" si="21"/>
        <v>0</v>
      </c>
      <c r="L20" s="35">
        <f t="shared" si="1"/>
        <v>0</v>
      </c>
      <c r="M20" s="35">
        <f t="shared" si="2"/>
        <v>0</v>
      </c>
      <c r="N20" s="35">
        <f t="shared" si="3"/>
        <v>0</v>
      </c>
      <c r="O20" s="35">
        <f t="shared" si="4"/>
        <v>0</v>
      </c>
      <c r="P20" s="35"/>
      <c r="Q20" s="35"/>
      <c r="R20" s="35">
        <f t="shared" si="5"/>
        <v>0</v>
      </c>
      <c r="S20" s="35"/>
      <c r="T20" s="35"/>
      <c r="U20" s="35">
        <f t="shared" si="6"/>
        <v>0</v>
      </c>
      <c r="V20" s="35"/>
      <c r="W20" s="35"/>
      <c r="X20" s="35">
        <f t="shared" si="7"/>
        <v>0</v>
      </c>
      <c r="Y20" s="35"/>
      <c r="Z20" s="35"/>
      <c r="AA20" s="35"/>
      <c r="AB20" s="35"/>
      <c r="AC20" s="35">
        <f t="shared" si="22"/>
        <v>1</v>
      </c>
      <c r="AD20" s="35">
        <v>1</v>
      </c>
      <c r="AE20" s="35">
        <v>0</v>
      </c>
      <c r="AF20" s="35">
        <f t="shared" si="8"/>
        <v>0</v>
      </c>
      <c r="AG20" s="35">
        <f t="shared" si="23"/>
        <v>0</v>
      </c>
      <c r="AH20" s="35">
        <f t="shared" si="28"/>
        <v>0</v>
      </c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>
        <f t="shared" si="9"/>
        <v>13</v>
      </c>
      <c r="AT20" s="35">
        <f t="shared" si="29"/>
        <v>12</v>
      </c>
      <c r="AU20" s="35">
        <f t="shared" si="25"/>
        <v>1</v>
      </c>
      <c r="AV20" s="35">
        <f t="shared" si="10"/>
        <v>12</v>
      </c>
      <c r="AW20" s="35">
        <f t="shared" si="30"/>
        <v>11</v>
      </c>
      <c r="AX20" s="35">
        <f t="shared" si="31"/>
        <v>1</v>
      </c>
      <c r="AY20" s="35">
        <f t="shared" si="12"/>
        <v>0</v>
      </c>
      <c r="AZ20" s="36">
        <f t="shared" si="13"/>
        <v>0</v>
      </c>
      <c r="BA20" s="36">
        <f t="shared" si="14"/>
        <v>0</v>
      </c>
      <c r="BB20" s="37">
        <f t="shared" si="15"/>
        <v>0</v>
      </c>
      <c r="BC20" s="38">
        <f t="shared" si="16"/>
        <v>100</v>
      </c>
      <c r="BD20" s="39"/>
      <c r="BE20" s="40">
        <f t="shared" si="17"/>
        <v>0</v>
      </c>
    </row>
    <row r="21" spans="1:57" ht="19.5" customHeight="1">
      <c r="A21" s="1">
        <v>13</v>
      </c>
      <c r="B21" s="32" t="s">
        <v>97</v>
      </c>
      <c r="C21" s="33">
        <f t="shared" si="18"/>
        <v>11</v>
      </c>
      <c r="D21" s="33">
        <v>11</v>
      </c>
      <c r="E21" s="34"/>
      <c r="F21" s="35">
        <f t="shared" si="19"/>
        <v>7</v>
      </c>
      <c r="G21" s="35">
        <v>7</v>
      </c>
      <c r="H21" s="35">
        <v>0</v>
      </c>
      <c r="I21" s="35">
        <f t="shared" si="0"/>
        <v>3</v>
      </c>
      <c r="J21" s="35">
        <f t="shared" si="20"/>
        <v>3</v>
      </c>
      <c r="K21" s="35">
        <f t="shared" si="21"/>
        <v>0</v>
      </c>
      <c r="L21" s="35">
        <f t="shared" si="1"/>
        <v>1</v>
      </c>
      <c r="M21" s="35">
        <f t="shared" si="2"/>
        <v>1</v>
      </c>
      <c r="N21" s="35">
        <f t="shared" si="3"/>
        <v>0</v>
      </c>
      <c r="O21" s="35">
        <f t="shared" si="4"/>
        <v>0</v>
      </c>
      <c r="P21" s="35"/>
      <c r="Q21" s="35"/>
      <c r="R21" s="35">
        <f t="shared" si="5"/>
        <v>0</v>
      </c>
      <c r="S21" s="35"/>
      <c r="T21" s="35"/>
      <c r="U21" s="35">
        <f t="shared" si="6"/>
        <v>0</v>
      </c>
      <c r="V21" s="35"/>
      <c r="W21" s="35"/>
      <c r="X21" s="35">
        <f t="shared" si="7"/>
        <v>0</v>
      </c>
      <c r="Y21" s="35"/>
      <c r="Z21" s="35"/>
      <c r="AA21" s="35"/>
      <c r="AB21" s="35"/>
      <c r="AC21" s="35">
        <f t="shared" si="22"/>
        <v>3</v>
      </c>
      <c r="AD21" s="35">
        <v>3</v>
      </c>
      <c r="AE21" s="35"/>
      <c r="AF21" s="35">
        <f t="shared" si="8"/>
        <v>1</v>
      </c>
      <c r="AG21" s="35">
        <f t="shared" si="23"/>
        <v>1</v>
      </c>
      <c r="AH21" s="35">
        <f t="shared" si="28"/>
        <v>0</v>
      </c>
      <c r="AI21" s="35">
        <v>1</v>
      </c>
      <c r="AJ21" s="35"/>
      <c r="AK21" s="35"/>
      <c r="AL21" s="35"/>
      <c r="AM21" s="35"/>
      <c r="AN21" s="35"/>
      <c r="AO21" s="35"/>
      <c r="AP21" s="35"/>
      <c r="AQ21" s="35"/>
      <c r="AR21" s="35"/>
      <c r="AS21" s="35">
        <f t="shared" si="9"/>
        <v>11</v>
      </c>
      <c r="AT21" s="35">
        <f t="shared" si="29"/>
        <v>11</v>
      </c>
      <c r="AU21" s="35">
        <f t="shared" si="25"/>
        <v>0</v>
      </c>
      <c r="AV21" s="35">
        <f t="shared" si="10"/>
        <v>8</v>
      </c>
      <c r="AW21" s="35">
        <f t="shared" si="30"/>
        <v>8</v>
      </c>
      <c r="AX21" s="35">
        <f t="shared" si="31"/>
        <v>0</v>
      </c>
      <c r="AY21" s="35">
        <f t="shared" si="12"/>
        <v>0</v>
      </c>
      <c r="AZ21" s="36">
        <f t="shared" si="13"/>
        <v>0</v>
      </c>
      <c r="BA21" s="36">
        <f t="shared" si="14"/>
        <v>0</v>
      </c>
      <c r="BB21" s="37">
        <f t="shared" si="15"/>
        <v>14.285714285714285</v>
      </c>
      <c r="BC21" s="38">
        <f t="shared" si="16"/>
        <v>100</v>
      </c>
      <c r="BD21" s="39"/>
      <c r="BE21" s="40">
        <f t="shared" si="17"/>
        <v>0</v>
      </c>
    </row>
    <row r="22" spans="1:57" ht="19.5" customHeight="1">
      <c r="A22" s="1">
        <v>14</v>
      </c>
      <c r="B22" s="32" t="s">
        <v>98</v>
      </c>
      <c r="C22" s="33">
        <f t="shared" si="18"/>
        <v>18</v>
      </c>
      <c r="D22" s="33">
        <v>10</v>
      </c>
      <c r="E22" s="34">
        <v>8</v>
      </c>
      <c r="F22" s="35">
        <f t="shared" si="19"/>
        <v>15</v>
      </c>
      <c r="G22" s="35">
        <v>7</v>
      </c>
      <c r="H22" s="35">
        <v>8</v>
      </c>
      <c r="I22" s="35">
        <f t="shared" si="0"/>
        <v>3</v>
      </c>
      <c r="J22" s="35">
        <f t="shared" si="20"/>
        <v>3</v>
      </c>
      <c r="K22" s="35">
        <f t="shared" si="21"/>
        <v>0</v>
      </c>
      <c r="L22" s="35">
        <f t="shared" si="1"/>
        <v>0</v>
      </c>
      <c r="M22" s="35">
        <f t="shared" si="2"/>
        <v>0</v>
      </c>
      <c r="N22" s="35">
        <f t="shared" si="3"/>
        <v>0</v>
      </c>
      <c r="O22" s="35">
        <f t="shared" si="4"/>
        <v>0</v>
      </c>
      <c r="P22" s="35"/>
      <c r="Q22" s="35"/>
      <c r="R22" s="35">
        <f t="shared" si="5"/>
        <v>0</v>
      </c>
      <c r="S22" s="35"/>
      <c r="T22" s="35"/>
      <c r="U22" s="35">
        <f t="shared" si="6"/>
        <v>0</v>
      </c>
      <c r="V22" s="35"/>
      <c r="W22" s="35"/>
      <c r="X22" s="35">
        <f t="shared" si="7"/>
        <v>0</v>
      </c>
      <c r="Y22" s="35"/>
      <c r="Z22" s="35"/>
      <c r="AA22" s="35"/>
      <c r="AB22" s="35"/>
      <c r="AC22" s="35">
        <f t="shared" si="22"/>
        <v>3</v>
      </c>
      <c r="AD22" s="35">
        <v>3</v>
      </c>
      <c r="AE22" s="35">
        <v>0</v>
      </c>
      <c r="AF22" s="35">
        <f t="shared" si="8"/>
        <v>0</v>
      </c>
      <c r="AG22" s="35">
        <f t="shared" si="23"/>
        <v>0</v>
      </c>
      <c r="AH22" s="35">
        <f t="shared" si="28"/>
        <v>0</v>
      </c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>
        <f t="shared" si="9"/>
        <v>18</v>
      </c>
      <c r="AT22" s="35">
        <f t="shared" si="29"/>
        <v>10</v>
      </c>
      <c r="AU22" s="35">
        <f t="shared" si="25"/>
        <v>8</v>
      </c>
      <c r="AV22" s="35">
        <f t="shared" si="10"/>
        <v>15</v>
      </c>
      <c r="AW22" s="35">
        <f t="shared" si="30"/>
        <v>7</v>
      </c>
      <c r="AX22" s="35">
        <f t="shared" si="31"/>
        <v>8</v>
      </c>
      <c r="AY22" s="35">
        <f t="shared" si="12"/>
        <v>0</v>
      </c>
      <c r="AZ22" s="36">
        <f t="shared" si="13"/>
        <v>0</v>
      </c>
      <c r="BA22" s="36">
        <f t="shared" si="14"/>
        <v>0</v>
      </c>
      <c r="BB22" s="37">
        <f t="shared" si="15"/>
        <v>0</v>
      </c>
      <c r="BC22" s="38">
        <f t="shared" si="16"/>
        <v>100</v>
      </c>
      <c r="BD22" s="39"/>
      <c r="BE22" s="40">
        <f t="shared" si="17"/>
        <v>0</v>
      </c>
    </row>
    <row r="23" spans="1:57" ht="19.5" customHeight="1">
      <c r="A23" s="1">
        <v>15</v>
      </c>
      <c r="B23" s="32" t="s">
        <v>99</v>
      </c>
      <c r="C23" s="33">
        <f t="shared" si="18"/>
        <v>13</v>
      </c>
      <c r="D23" s="33">
        <v>5</v>
      </c>
      <c r="E23" s="34">
        <v>8</v>
      </c>
      <c r="F23" s="35">
        <f t="shared" si="19"/>
        <v>11</v>
      </c>
      <c r="G23" s="35">
        <v>3</v>
      </c>
      <c r="H23" s="35">
        <v>8</v>
      </c>
      <c r="I23" s="35">
        <f t="shared" si="0"/>
        <v>0</v>
      </c>
      <c r="J23" s="35">
        <f t="shared" si="20"/>
        <v>0</v>
      </c>
      <c r="K23" s="35">
        <f t="shared" si="21"/>
        <v>0</v>
      </c>
      <c r="L23" s="35">
        <f t="shared" si="1"/>
        <v>2</v>
      </c>
      <c r="M23" s="35">
        <f t="shared" si="2"/>
        <v>2</v>
      </c>
      <c r="N23" s="35">
        <f t="shared" si="3"/>
        <v>0</v>
      </c>
      <c r="O23" s="35">
        <f t="shared" si="4"/>
        <v>0</v>
      </c>
      <c r="P23" s="35"/>
      <c r="Q23" s="35"/>
      <c r="R23" s="35">
        <f t="shared" si="5"/>
        <v>0</v>
      </c>
      <c r="S23" s="35"/>
      <c r="T23" s="35"/>
      <c r="U23" s="35">
        <f t="shared" si="6"/>
        <v>0</v>
      </c>
      <c r="V23" s="35"/>
      <c r="W23" s="35"/>
      <c r="X23" s="35">
        <f t="shared" si="7"/>
        <v>0</v>
      </c>
      <c r="Y23" s="35"/>
      <c r="Z23" s="35"/>
      <c r="AA23" s="35"/>
      <c r="AB23" s="35"/>
      <c r="AC23" s="35">
        <f t="shared" si="22"/>
        <v>0</v>
      </c>
      <c r="AD23" s="35"/>
      <c r="AE23" s="35"/>
      <c r="AF23" s="35">
        <f t="shared" si="8"/>
        <v>2</v>
      </c>
      <c r="AG23" s="35">
        <f t="shared" si="23"/>
        <v>2</v>
      </c>
      <c r="AH23" s="35">
        <f t="shared" si="28"/>
        <v>0</v>
      </c>
      <c r="AI23" s="35"/>
      <c r="AJ23" s="35"/>
      <c r="AK23" s="35"/>
      <c r="AL23" s="35"/>
      <c r="AM23" s="35"/>
      <c r="AN23" s="35"/>
      <c r="AO23" s="35"/>
      <c r="AP23" s="35"/>
      <c r="AQ23" s="35">
        <v>2</v>
      </c>
      <c r="AR23" s="35"/>
      <c r="AS23" s="35">
        <f t="shared" si="9"/>
        <v>13</v>
      </c>
      <c r="AT23" s="35">
        <f t="shared" si="29"/>
        <v>5</v>
      </c>
      <c r="AU23" s="35">
        <f t="shared" si="25"/>
        <v>8</v>
      </c>
      <c r="AV23" s="35">
        <f t="shared" si="10"/>
        <v>13</v>
      </c>
      <c r="AW23" s="35">
        <f t="shared" si="30"/>
        <v>5</v>
      </c>
      <c r="AX23" s="35">
        <f t="shared" si="31"/>
        <v>8</v>
      </c>
      <c r="AY23" s="35">
        <f t="shared" si="12"/>
        <v>0</v>
      </c>
      <c r="AZ23" s="36">
        <f t="shared" si="13"/>
        <v>0</v>
      </c>
      <c r="BA23" s="36">
        <f t="shared" si="14"/>
        <v>0</v>
      </c>
      <c r="BB23" s="37">
        <f t="shared" si="15"/>
        <v>18.181818181818183</v>
      </c>
      <c r="BC23" s="38">
        <f t="shared" si="16"/>
        <v>100</v>
      </c>
      <c r="BD23" s="39"/>
      <c r="BE23" s="40">
        <f t="shared" si="17"/>
        <v>0</v>
      </c>
    </row>
    <row r="24" spans="1:57" ht="19.5" customHeight="1">
      <c r="A24" s="1">
        <v>16</v>
      </c>
      <c r="B24" s="32" t="s">
        <v>100</v>
      </c>
      <c r="C24" s="33">
        <f t="shared" si="18"/>
        <v>32</v>
      </c>
      <c r="D24" s="33">
        <v>24</v>
      </c>
      <c r="E24" s="34">
        <v>8</v>
      </c>
      <c r="F24" s="35">
        <f t="shared" si="19"/>
        <v>17</v>
      </c>
      <c r="G24" s="35">
        <v>9</v>
      </c>
      <c r="H24" s="35">
        <v>8</v>
      </c>
      <c r="I24" s="35">
        <f t="shared" si="0"/>
        <v>15</v>
      </c>
      <c r="J24" s="35">
        <f t="shared" si="20"/>
        <v>15</v>
      </c>
      <c r="K24" s="35">
        <f t="shared" si="21"/>
        <v>0</v>
      </c>
      <c r="L24" s="35">
        <f t="shared" si="1"/>
        <v>0</v>
      </c>
      <c r="M24" s="35">
        <f t="shared" si="2"/>
        <v>0</v>
      </c>
      <c r="N24" s="35">
        <f t="shared" si="3"/>
        <v>0</v>
      </c>
      <c r="O24" s="35">
        <f t="shared" si="4"/>
        <v>0</v>
      </c>
      <c r="P24" s="35"/>
      <c r="Q24" s="35"/>
      <c r="R24" s="35">
        <f t="shared" si="5"/>
        <v>0</v>
      </c>
      <c r="S24" s="35"/>
      <c r="T24" s="35"/>
      <c r="U24" s="35">
        <f t="shared" si="6"/>
        <v>0</v>
      </c>
      <c r="V24" s="35"/>
      <c r="W24" s="35"/>
      <c r="X24" s="35">
        <f t="shared" si="7"/>
        <v>0</v>
      </c>
      <c r="Y24" s="35"/>
      <c r="Z24" s="35"/>
      <c r="AA24" s="35"/>
      <c r="AB24" s="35"/>
      <c r="AC24" s="35">
        <f t="shared" si="22"/>
        <v>15</v>
      </c>
      <c r="AD24" s="35">
        <v>15</v>
      </c>
      <c r="AE24" s="35"/>
      <c r="AF24" s="35">
        <f t="shared" si="8"/>
        <v>0</v>
      </c>
      <c r="AG24" s="35">
        <f t="shared" si="23"/>
        <v>0</v>
      </c>
      <c r="AH24" s="35">
        <f t="shared" si="28"/>
        <v>0</v>
      </c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>
        <f t="shared" si="9"/>
        <v>32</v>
      </c>
      <c r="AT24" s="35">
        <f t="shared" si="29"/>
        <v>24</v>
      </c>
      <c r="AU24" s="35">
        <f t="shared" si="25"/>
        <v>8</v>
      </c>
      <c r="AV24" s="35">
        <f t="shared" si="10"/>
        <v>17</v>
      </c>
      <c r="AW24" s="35">
        <f t="shared" si="30"/>
        <v>9</v>
      </c>
      <c r="AX24" s="35">
        <f t="shared" si="31"/>
        <v>8</v>
      </c>
      <c r="AY24" s="35">
        <f t="shared" si="12"/>
        <v>0</v>
      </c>
      <c r="AZ24" s="36">
        <f t="shared" si="13"/>
        <v>0</v>
      </c>
      <c r="BA24" s="36">
        <f t="shared" si="14"/>
        <v>0</v>
      </c>
      <c r="BB24" s="37">
        <f t="shared" si="15"/>
        <v>0</v>
      </c>
      <c r="BC24" s="38">
        <f t="shared" si="16"/>
        <v>100</v>
      </c>
      <c r="BD24" s="39"/>
      <c r="BE24" s="40">
        <f t="shared" si="17"/>
        <v>0</v>
      </c>
    </row>
    <row r="25" spans="1:57" ht="19.5" customHeight="1">
      <c r="A25" s="1">
        <v>17</v>
      </c>
      <c r="B25" s="32" t="s">
        <v>101</v>
      </c>
      <c r="C25" s="33">
        <f t="shared" si="18"/>
        <v>8</v>
      </c>
      <c r="D25" s="33">
        <v>6</v>
      </c>
      <c r="E25" s="34">
        <v>2</v>
      </c>
      <c r="F25" s="35">
        <f t="shared" si="19"/>
        <v>6</v>
      </c>
      <c r="G25" s="35">
        <v>4</v>
      </c>
      <c r="H25" s="35">
        <v>2</v>
      </c>
      <c r="I25" s="35">
        <f t="shared" si="0"/>
        <v>1</v>
      </c>
      <c r="J25" s="35">
        <f t="shared" si="20"/>
        <v>1</v>
      </c>
      <c r="K25" s="35">
        <f t="shared" si="21"/>
        <v>0</v>
      </c>
      <c r="L25" s="35">
        <f t="shared" si="1"/>
        <v>1</v>
      </c>
      <c r="M25" s="35">
        <f t="shared" si="2"/>
        <v>1</v>
      </c>
      <c r="N25" s="35">
        <f t="shared" si="3"/>
        <v>0</v>
      </c>
      <c r="O25" s="35">
        <f t="shared" si="4"/>
        <v>0</v>
      </c>
      <c r="P25" s="35"/>
      <c r="Q25" s="35"/>
      <c r="R25" s="35">
        <f t="shared" si="5"/>
        <v>0</v>
      </c>
      <c r="S25" s="35"/>
      <c r="T25" s="35"/>
      <c r="U25" s="35">
        <f t="shared" si="6"/>
        <v>0</v>
      </c>
      <c r="V25" s="35"/>
      <c r="W25" s="35"/>
      <c r="X25" s="35">
        <f t="shared" si="7"/>
        <v>0</v>
      </c>
      <c r="Y25" s="35"/>
      <c r="Z25" s="35"/>
      <c r="AA25" s="35"/>
      <c r="AB25" s="35"/>
      <c r="AC25" s="35">
        <f t="shared" si="22"/>
        <v>1</v>
      </c>
      <c r="AD25" s="35">
        <v>1</v>
      </c>
      <c r="AE25" s="35">
        <v>0</v>
      </c>
      <c r="AF25" s="35">
        <f t="shared" si="8"/>
        <v>1</v>
      </c>
      <c r="AG25" s="35">
        <f t="shared" si="23"/>
        <v>1</v>
      </c>
      <c r="AH25" s="35">
        <f t="shared" si="28"/>
        <v>0</v>
      </c>
      <c r="AI25" s="35">
        <v>1</v>
      </c>
      <c r="AJ25" s="35"/>
      <c r="AK25" s="35"/>
      <c r="AL25" s="35"/>
      <c r="AM25" s="35"/>
      <c r="AN25" s="35"/>
      <c r="AO25" s="35"/>
      <c r="AP25" s="35"/>
      <c r="AQ25" s="35"/>
      <c r="AR25" s="35"/>
      <c r="AS25" s="35">
        <f t="shared" si="9"/>
        <v>8</v>
      </c>
      <c r="AT25" s="35">
        <f t="shared" si="29"/>
        <v>6</v>
      </c>
      <c r="AU25" s="35">
        <f t="shared" si="25"/>
        <v>2</v>
      </c>
      <c r="AV25" s="35">
        <f t="shared" si="10"/>
        <v>7</v>
      </c>
      <c r="AW25" s="35">
        <f t="shared" si="30"/>
        <v>5</v>
      </c>
      <c r="AX25" s="35">
        <f t="shared" si="31"/>
        <v>2</v>
      </c>
      <c r="AY25" s="35">
        <f t="shared" si="12"/>
        <v>0</v>
      </c>
      <c r="AZ25" s="36">
        <f t="shared" si="13"/>
        <v>0</v>
      </c>
      <c r="BA25" s="36">
        <f t="shared" si="14"/>
        <v>0</v>
      </c>
      <c r="BB25" s="37">
        <f t="shared" si="15"/>
        <v>16.666666666666668</v>
      </c>
      <c r="BC25" s="38">
        <f t="shared" si="16"/>
        <v>100</v>
      </c>
      <c r="BD25" s="39"/>
      <c r="BE25" s="40">
        <f t="shared" si="17"/>
        <v>0</v>
      </c>
    </row>
    <row r="26" spans="1:57" ht="19.5" customHeight="1">
      <c r="A26" s="1">
        <v>18</v>
      </c>
      <c r="B26" s="32" t="s">
        <v>102</v>
      </c>
      <c r="C26" s="33">
        <f t="shared" si="18"/>
        <v>15</v>
      </c>
      <c r="D26" s="33">
        <v>1</v>
      </c>
      <c r="E26" s="34">
        <v>14</v>
      </c>
      <c r="F26" s="35">
        <f t="shared" si="19"/>
        <v>15</v>
      </c>
      <c r="G26" s="35">
        <v>1</v>
      </c>
      <c r="H26" s="35">
        <v>14</v>
      </c>
      <c r="I26" s="35">
        <f t="shared" si="0"/>
        <v>0</v>
      </c>
      <c r="J26" s="35">
        <f t="shared" si="20"/>
        <v>0</v>
      </c>
      <c r="K26" s="35">
        <f t="shared" si="21"/>
        <v>0</v>
      </c>
      <c r="L26" s="35">
        <f t="shared" si="1"/>
        <v>0</v>
      </c>
      <c r="M26" s="35">
        <f t="shared" si="2"/>
        <v>0</v>
      </c>
      <c r="N26" s="35">
        <f t="shared" si="3"/>
        <v>0</v>
      </c>
      <c r="O26" s="35">
        <f t="shared" si="4"/>
        <v>0</v>
      </c>
      <c r="P26" s="35"/>
      <c r="Q26" s="35"/>
      <c r="R26" s="35">
        <f t="shared" si="5"/>
        <v>0</v>
      </c>
      <c r="S26" s="35"/>
      <c r="T26" s="35"/>
      <c r="U26" s="35">
        <f t="shared" si="6"/>
        <v>0</v>
      </c>
      <c r="V26" s="35"/>
      <c r="W26" s="35"/>
      <c r="X26" s="35">
        <f t="shared" si="7"/>
        <v>0</v>
      </c>
      <c r="Y26" s="35"/>
      <c r="Z26" s="35"/>
      <c r="AA26" s="35"/>
      <c r="AB26" s="35"/>
      <c r="AC26" s="35">
        <f t="shared" si="22"/>
        <v>0</v>
      </c>
      <c r="AD26" s="35"/>
      <c r="AE26" s="35"/>
      <c r="AF26" s="35">
        <f t="shared" si="8"/>
        <v>0</v>
      </c>
      <c r="AG26" s="35">
        <f t="shared" si="23"/>
        <v>0</v>
      </c>
      <c r="AH26" s="35">
        <f t="shared" si="28"/>
        <v>0</v>
      </c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>
        <f t="shared" si="9"/>
        <v>15</v>
      </c>
      <c r="AT26" s="35">
        <f t="shared" si="29"/>
        <v>1</v>
      </c>
      <c r="AU26" s="35">
        <f t="shared" si="25"/>
        <v>14</v>
      </c>
      <c r="AV26" s="35">
        <f t="shared" si="10"/>
        <v>15</v>
      </c>
      <c r="AW26" s="35">
        <f t="shared" si="30"/>
        <v>1</v>
      </c>
      <c r="AX26" s="35">
        <f t="shared" si="31"/>
        <v>14</v>
      </c>
      <c r="AY26" s="35">
        <f t="shared" si="12"/>
        <v>0</v>
      </c>
      <c r="AZ26" s="36">
        <f t="shared" si="13"/>
        <v>0</v>
      </c>
      <c r="BA26" s="36">
        <f t="shared" si="14"/>
        <v>0</v>
      </c>
      <c r="BB26" s="37">
        <f t="shared" si="15"/>
        <v>0</v>
      </c>
      <c r="BC26" s="38">
        <f t="shared" si="16"/>
        <v>100</v>
      </c>
      <c r="BD26" s="39"/>
      <c r="BE26" s="40">
        <f t="shared" si="17"/>
        <v>0</v>
      </c>
    </row>
    <row r="27" spans="1:57" ht="19.5" customHeight="1">
      <c r="A27" s="1">
        <v>19</v>
      </c>
      <c r="B27" s="32" t="s">
        <v>103</v>
      </c>
      <c r="C27" s="33">
        <f t="shared" si="18"/>
        <v>21</v>
      </c>
      <c r="D27" s="33">
        <v>12</v>
      </c>
      <c r="E27" s="34">
        <v>9</v>
      </c>
      <c r="F27" s="35">
        <f t="shared" si="19"/>
        <v>19</v>
      </c>
      <c r="G27" s="35">
        <v>10</v>
      </c>
      <c r="H27" s="35">
        <v>9</v>
      </c>
      <c r="I27" s="35">
        <f t="shared" si="0"/>
        <v>2</v>
      </c>
      <c r="J27" s="35">
        <f t="shared" si="20"/>
        <v>2</v>
      </c>
      <c r="K27" s="35">
        <f t="shared" si="21"/>
        <v>0</v>
      </c>
      <c r="L27" s="35">
        <f t="shared" si="1"/>
        <v>0</v>
      </c>
      <c r="M27" s="35">
        <f t="shared" si="2"/>
        <v>0</v>
      </c>
      <c r="N27" s="35">
        <f t="shared" si="3"/>
        <v>0</v>
      </c>
      <c r="O27" s="35">
        <f t="shared" si="4"/>
        <v>0</v>
      </c>
      <c r="P27" s="35"/>
      <c r="Q27" s="35"/>
      <c r="R27" s="35">
        <f t="shared" si="5"/>
        <v>0</v>
      </c>
      <c r="S27" s="35"/>
      <c r="T27" s="35"/>
      <c r="U27" s="35">
        <f t="shared" si="6"/>
        <v>0</v>
      </c>
      <c r="V27" s="35"/>
      <c r="W27" s="35"/>
      <c r="X27" s="35">
        <f t="shared" si="7"/>
        <v>0</v>
      </c>
      <c r="Y27" s="35"/>
      <c r="Z27" s="35"/>
      <c r="AA27" s="35"/>
      <c r="AB27" s="35"/>
      <c r="AC27" s="35">
        <f t="shared" si="22"/>
        <v>2</v>
      </c>
      <c r="AD27" s="35">
        <v>2</v>
      </c>
      <c r="AE27" s="35"/>
      <c r="AF27" s="35">
        <f t="shared" si="8"/>
        <v>0</v>
      </c>
      <c r="AG27" s="35">
        <f t="shared" si="23"/>
        <v>0</v>
      </c>
      <c r="AH27" s="35">
        <f t="shared" si="28"/>
        <v>0</v>
      </c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>
        <f t="shared" si="9"/>
        <v>21</v>
      </c>
      <c r="AT27" s="35">
        <f t="shared" si="29"/>
        <v>12</v>
      </c>
      <c r="AU27" s="35">
        <f t="shared" si="25"/>
        <v>9</v>
      </c>
      <c r="AV27" s="35">
        <f t="shared" si="10"/>
        <v>19</v>
      </c>
      <c r="AW27" s="35">
        <f t="shared" si="30"/>
        <v>10</v>
      </c>
      <c r="AX27" s="35">
        <f t="shared" si="31"/>
        <v>9</v>
      </c>
      <c r="AY27" s="35">
        <f t="shared" si="12"/>
        <v>0</v>
      </c>
      <c r="AZ27" s="36">
        <f t="shared" si="13"/>
        <v>0</v>
      </c>
      <c r="BA27" s="36">
        <f t="shared" si="14"/>
        <v>0</v>
      </c>
      <c r="BB27" s="37">
        <f t="shared" si="15"/>
        <v>0</v>
      </c>
      <c r="BC27" s="38">
        <f t="shared" si="16"/>
        <v>100</v>
      </c>
      <c r="BD27" s="39"/>
      <c r="BE27" s="40">
        <f t="shared" si="17"/>
        <v>0</v>
      </c>
    </row>
    <row r="28" spans="1:57" ht="19.5" customHeight="1">
      <c r="A28" s="1">
        <v>20</v>
      </c>
      <c r="B28" s="32" t="s">
        <v>104</v>
      </c>
      <c r="C28" s="33">
        <f t="shared" si="18"/>
        <v>10</v>
      </c>
      <c r="D28" s="33">
        <v>6</v>
      </c>
      <c r="E28" s="34">
        <v>4</v>
      </c>
      <c r="F28" s="35">
        <f t="shared" si="19"/>
        <v>6</v>
      </c>
      <c r="G28" s="35">
        <v>2</v>
      </c>
      <c r="H28" s="35">
        <v>4</v>
      </c>
      <c r="I28" s="35">
        <f t="shared" si="0"/>
        <v>3</v>
      </c>
      <c r="J28" s="35">
        <f t="shared" si="20"/>
        <v>3</v>
      </c>
      <c r="K28" s="35">
        <f t="shared" si="21"/>
        <v>0</v>
      </c>
      <c r="L28" s="35">
        <f t="shared" si="1"/>
        <v>1</v>
      </c>
      <c r="M28" s="35">
        <f t="shared" si="2"/>
        <v>1</v>
      </c>
      <c r="N28" s="35">
        <f t="shared" si="3"/>
        <v>0</v>
      </c>
      <c r="O28" s="35">
        <f t="shared" si="4"/>
        <v>0</v>
      </c>
      <c r="P28" s="35"/>
      <c r="Q28" s="35"/>
      <c r="R28" s="35">
        <f t="shared" si="5"/>
        <v>0</v>
      </c>
      <c r="S28" s="35"/>
      <c r="T28" s="35"/>
      <c r="U28" s="35">
        <f t="shared" si="6"/>
        <v>0</v>
      </c>
      <c r="V28" s="35"/>
      <c r="W28" s="35"/>
      <c r="X28" s="35">
        <f t="shared" si="7"/>
        <v>0</v>
      </c>
      <c r="Y28" s="35"/>
      <c r="Z28" s="35"/>
      <c r="AA28" s="35"/>
      <c r="AB28" s="35"/>
      <c r="AC28" s="35">
        <f t="shared" si="22"/>
        <v>3</v>
      </c>
      <c r="AD28" s="35">
        <v>3</v>
      </c>
      <c r="AE28" s="35"/>
      <c r="AF28" s="35">
        <f t="shared" si="8"/>
        <v>1</v>
      </c>
      <c r="AG28" s="35">
        <f t="shared" si="23"/>
        <v>1</v>
      </c>
      <c r="AH28" s="35">
        <f t="shared" si="28"/>
        <v>0</v>
      </c>
      <c r="AI28" s="35">
        <v>1</v>
      </c>
      <c r="AJ28" s="35"/>
      <c r="AK28" s="35"/>
      <c r="AL28" s="35"/>
      <c r="AM28" s="35"/>
      <c r="AN28" s="35"/>
      <c r="AO28" s="35"/>
      <c r="AP28" s="35"/>
      <c r="AQ28" s="35"/>
      <c r="AR28" s="35"/>
      <c r="AS28" s="35">
        <f t="shared" si="9"/>
        <v>10</v>
      </c>
      <c r="AT28" s="35">
        <f t="shared" si="29"/>
        <v>6</v>
      </c>
      <c r="AU28" s="35">
        <f t="shared" si="25"/>
        <v>4</v>
      </c>
      <c r="AV28" s="35">
        <f t="shared" si="10"/>
        <v>7</v>
      </c>
      <c r="AW28" s="35">
        <f t="shared" si="30"/>
        <v>3</v>
      </c>
      <c r="AX28" s="35">
        <f t="shared" si="31"/>
        <v>4</v>
      </c>
      <c r="AY28" s="35">
        <f t="shared" si="12"/>
        <v>0</v>
      </c>
      <c r="AZ28" s="36">
        <f t="shared" si="13"/>
        <v>0</v>
      </c>
      <c r="BA28" s="36">
        <f t="shared" si="14"/>
        <v>0</v>
      </c>
      <c r="BB28" s="37">
        <f t="shared" si="15"/>
        <v>16.666666666666668</v>
      </c>
      <c r="BC28" s="38">
        <f t="shared" si="16"/>
        <v>100</v>
      </c>
      <c r="BD28" s="39"/>
      <c r="BE28" s="40">
        <f t="shared" si="17"/>
        <v>0</v>
      </c>
    </row>
    <row r="29" spans="1:57" ht="19.5" customHeight="1">
      <c r="A29" s="1">
        <v>21</v>
      </c>
      <c r="B29" s="2" t="s">
        <v>105</v>
      </c>
      <c r="C29" s="33">
        <f t="shared" si="18"/>
        <v>4</v>
      </c>
      <c r="D29" s="33"/>
      <c r="E29" s="33">
        <v>4</v>
      </c>
      <c r="F29" s="35">
        <f t="shared" si="19"/>
        <v>4</v>
      </c>
      <c r="G29" s="35">
        <v>0</v>
      </c>
      <c r="H29" s="35">
        <v>4</v>
      </c>
      <c r="I29" s="35">
        <f t="shared" si="0"/>
        <v>0</v>
      </c>
      <c r="J29" s="35">
        <f t="shared" si="20"/>
        <v>0</v>
      </c>
      <c r="K29" s="35">
        <f t="shared" si="21"/>
        <v>0</v>
      </c>
      <c r="L29" s="35">
        <f t="shared" si="1"/>
        <v>0</v>
      </c>
      <c r="M29" s="35">
        <f t="shared" si="2"/>
        <v>0</v>
      </c>
      <c r="N29" s="35">
        <f t="shared" si="3"/>
        <v>0</v>
      </c>
      <c r="O29" s="35">
        <f t="shared" si="4"/>
        <v>0</v>
      </c>
      <c r="P29" s="35"/>
      <c r="Q29" s="35"/>
      <c r="R29" s="35">
        <f t="shared" si="5"/>
        <v>0</v>
      </c>
      <c r="S29" s="35"/>
      <c r="T29" s="35"/>
      <c r="U29" s="35">
        <f t="shared" si="6"/>
        <v>0</v>
      </c>
      <c r="V29" s="35"/>
      <c r="W29" s="35"/>
      <c r="X29" s="35">
        <f t="shared" si="7"/>
        <v>0</v>
      </c>
      <c r="Y29" s="35"/>
      <c r="Z29" s="35"/>
      <c r="AA29" s="35"/>
      <c r="AB29" s="35"/>
      <c r="AC29" s="35">
        <f t="shared" si="22"/>
        <v>0</v>
      </c>
      <c r="AD29" s="35"/>
      <c r="AE29" s="35"/>
      <c r="AF29" s="35">
        <f t="shared" si="8"/>
        <v>0</v>
      </c>
      <c r="AG29" s="35">
        <f t="shared" si="23"/>
        <v>0</v>
      </c>
      <c r="AH29" s="35">
        <f t="shared" si="28"/>
        <v>0</v>
      </c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>
        <f t="shared" si="9"/>
        <v>4</v>
      </c>
      <c r="AT29" s="35">
        <f t="shared" si="29"/>
        <v>0</v>
      </c>
      <c r="AU29" s="35">
        <f t="shared" si="25"/>
        <v>4</v>
      </c>
      <c r="AV29" s="35">
        <f t="shared" si="10"/>
        <v>4</v>
      </c>
      <c r="AW29" s="35">
        <f t="shared" si="30"/>
        <v>0</v>
      </c>
      <c r="AX29" s="35">
        <f t="shared" si="31"/>
        <v>4</v>
      </c>
      <c r="AY29" s="35">
        <f t="shared" si="12"/>
        <v>0</v>
      </c>
      <c r="AZ29" s="36">
        <f t="shared" si="13"/>
        <v>0</v>
      </c>
      <c r="BA29" s="36">
        <f t="shared" si="14"/>
        <v>0</v>
      </c>
      <c r="BB29" s="37">
        <f t="shared" si="15"/>
        <v>0</v>
      </c>
      <c r="BC29" s="38">
        <f t="shared" si="16"/>
        <v>100</v>
      </c>
      <c r="BD29" s="39"/>
      <c r="BE29" s="40">
        <f t="shared" si="17"/>
        <v>0</v>
      </c>
    </row>
    <row r="30" spans="1:57" ht="19.5" customHeight="1">
      <c r="A30" s="1">
        <v>22</v>
      </c>
      <c r="B30" s="32" t="s">
        <v>106</v>
      </c>
      <c r="C30" s="33">
        <f t="shared" si="18"/>
        <v>4</v>
      </c>
      <c r="D30" s="33">
        <v>3</v>
      </c>
      <c r="E30" s="34">
        <v>1</v>
      </c>
      <c r="F30" s="35">
        <f t="shared" si="19"/>
        <v>4</v>
      </c>
      <c r="G30" s="35">
        <v>3</v>
      </c>
      <c r="H30" s="35">
        <v>1</v>
      </c>
      <c r="I30" s="35">
        <f t="shared" si="0"/>
        <v>0</v>
      </c>
      <c r="J30" s="35">
        <f t="shared" si="20"/>
        <v>0</v>
      </c>
      <c r="K30" s="35">
        <f t="shared" si="21"/>
        <v>0</v>
      </c>
      <c r="L30" s="35">
        <f t="shared" si="1"/>
        <v>0</v>
      </c>
      <c r="M30" s="35">
        <f t="shared" si="2"/>
        <v>0</v>
      </c>
      <c r="N30" s="35">
        <f t="shared" si="3"/>
        <v>0</v>
      </c>
      <c r="O30" s="35">
        <f t="shared" si="4"/>
        <v>0</v>
      </c>
      <c r="P30" s="35"/>
      <c r="Q30" s="35"/>
      <c r="R30" s="35">
        <f t="shared" si="5"/>
        <v>0</v>
      </c>
      <c r="S30" s="35"/>
      <c r="T30" s="35"/>
      <c r="U30" s="35">
        <f t="shared" si="6"/>
        <v>0</v>
      </c>
      <c r="V30" s="35"/>
      <c r="W30" s="35"/>
      <c r="X30" s="35">
        <f t="shared" si="7"/>
        <v>0</v>
      </c>
      <c r="Y30" s="35"/>
      <c r="Z30" s="35"/>
      <c r="AA30" s="35"/>
      <c r="AB30" s="35"/>
      <c r="AC30" s="35">
        <f t="shared" si="22"/>
        <v>0</v>
      </c>
      <c r="AD30" s="35">
        <v>0</v>
      </c>
      <c r="AE30" s="35"/>
      <c r="AF30" s="35">
        <f t="shared" si="8"/>
        <v>0</v>
      </c>
      <c r="AG30" s="35">
        <f t="shared" si="23"/>
        <v>0</v>
      </c>
      <c r="AH30" s="35">
        <f t="shared" si="28"/>
        <v>0</v>
      </c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>
        <f t="shared" si="9"/>
        <v>4</v>
      </c>
      <c r="AT30" s="35">
        <f t="shared" si="29"/>
        <v>3</v>
      </c>
      <c r="AU30" s="35">
        <f t="shared" si="25"/>
        <v>1</v>
      </c>
      <c r="AV30" s="35">
        <f t="shared" si="10"/>
        <v>4</v>
      </c>
      <c r="AW30" s="35">
        <f t="shared" si="30"/>
        <v>3</v>
      </c>
      <c r="AX30" s="35">
        <f t="shared" si="31"/>
        <v>1</v>
      </c>
      <c r="AY30" s="35">
        <f t="shared" si="12"/>
        <v>0</v>
      </c>
      <c r="AZ30" s="36">
        <f t="shared" si="13"/>
        <v>0</v>
      </c>
      <c r="BA30" s="36">
        <f t="shared" si="14"/>
        <v>0</v>
      </c>
      <c r="BB30" s="37">
        <f t="shared" si="15"/>
        <v>0</v>
      </c>
      <c r="BC30" s="38">
        <f t="shared" si="16"/>
        <v>100</v>
      </c>
      <c r="BD30" s="39"/>
      <c r="BE30" s="40">
        <f t="shared" si="17"/>
        <v>0</v>
      </c>
    </row>
    <row r="31" spans="1:57" ht="19.5" customHeight="1">
      <c r="A31" s="1">
        <v>23</v>
      </c>
      <c r="B31" s="32" t="s">
        <v>107</v>
      </c>
      <c r="C31" s="33">
        <f t="shared" si="18"/>
        <v>7</v>
      </c>
      <c r="D31" s="33">
        <v>6</v>
      </c>
      <c r="E31" s="34">
        <v>1</v>
      </c>
      <c r="F31" s="35">
        <f t="shared" si="19"/>
        <v>7</v>
      </c>
      <c r="G31" s="35">
        <v>6</v>
      </c>
      <c r="H31" s="35">
        <v>1</v>
      </c>
      <c r="I31" s="35">
        <f t="shared" si="0"/>
        <v>0</v>
      </c>
      <c r="J31" s="35">
        <f t="shared" si="20"/>
        <v>0</v>
      </c>
      <c r="K31" s="35">
        <f t="shared" si="21"/>
        <v>0</v>
      </c>
      <c r="L31" s="35">
        <f t="shared" si="1"/>
        <v>0</v>
      </c>
      <c r="M31" s="35">
        <f t="shared" si="2"/>
        <v>0</v>
      </c>
      <c r="N31" s="35">
        <f t="shared" si="3"/>
        <v>0</v>
      </c>
      <c r="O31" s="35">
        <f t="shared" si="4"/>
        <v>0</v>
      </c>
      <c r="P31" s="35"/>
      <c r="Q31" s="35"/>
      <c r="R31" s="35">
        <f t="shared" si="5"/>
        <v>0</v>
      </c>
      <c r="S31" s="35"/>
      <c r="T31" s="35"/>
      <c r="U31" s="35">
        <f t="shared" si="6"/>
        <v>0</v>
      </c>
      <c r="V31" s="35"/>
      <c r="W31" s="35"/>
      <c r="X31" s="35">
        <f t="shared" si="7"/>
        <v>0</v>
      </c>
      <c r="Y31" s="35"/>
      <c r="Z31" s="35"/>
      <c r="AA31" s="35"/>
      <c r="AB31" s="35"/>
      <c r="AC31" s="35">
        <f t="shared" si="22"/>
        <v>0</v>
      </c>
      <c r="AD31" s="35"/>
      <c r="AE31" s="35"/>
      <c r="AF31" s="35">
        <f t="shared" si="8"/>
        <v>0</v>
      </c>
      <c r="AG31" s="35">
        <f t="shared" si="23"/>
        <v>0</v>
      </c>
      <c r="AH31" s="35">
        <f t="shared" si="28"/>
        <v>0</v>
      </c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>
        <f t="shared" si="9"/>
        <v>7</v>
      </c>
      <c r="AT31" s="35">
        <f t="shared" si="29"/>
        <v>6</v>
      </c>
      <c r="AU31" s="35">
        <f t="shared" si="25"/>
        <v>1</v>
      </c>
      <c r="AV31" s="35">
        <f t="shared" si="10"/>
        <v>7</v>
      </c>
      <c r="AW31" s="35">
        <f t="shared" si="30"/>
        <v>6</v>
      </c>
      <c r="AX31" s="35">
        <f t="shared" si="31"/>
        <v>1</v>
      </c>
      <c r="AY31" s="35">
        <f t="shared" si="12"/>
        <v>0</v>
      </c>
      <c r="AZ31" s="36">
        <f t="shared" si="13"/>
        <v>0</v>
      </c>
      <c r="BA31" s="36">
        <f t="shared" si="14"/>
        <v>0</v>
      </c>
      <c r="BB31" s="37">
        <f t="shared" si="15"/>
        <v>0</v>
      </c>
      <c r="BC31" s="38">
        <f t="shared" si="16"/>
        <v>100</v>
      </c>
      <c r="BD31" s="39"/>
      <c r="BE31" s="40">
        <f t="shared" si="17"/>
        <v>0</v>
      </c>
    </row>
    <row r="32" spans="1:57" ht="19.5" customHeight="1">
      <c r="A32" s="1">
        <v>24</v>
      </c>
      <c r="B32" s="32" t="s">
        <v>108</v>
      </c>
      <c r="C32" s="33">
        <f t="shared" si="18"/>
        <v>2</v>
      </c>
      <c r="D32" s="33">
        <v>2</v>
      </c>
      <c r="E32" s="34"/>
      <c r="F32" s="35">
        <f t="shared" si="19"/>
        <v>2</v>
      </c>
      <c r="G32" s="35">
        <v>2</v>
      </c>
      <c r="H32" s="35">
        <v>0</v>
      </c>
      <c r="I32" s="35">
        <f t="shared" si="0"/>
        <v>0</v>
      </c>
      <c r="J32" s="35">
        <f t="shared" si="20"/>
        <v>0</v>
      </c>
      <c r="K32" s="35">
        <f t="shared" si="21"/>
        <v>0</v>
      </c>
      <c r="L32" s="35">
        <f t="shared" si="1"/>
        <v>0</v>
      </c>
      <c r="M32" s="35">
        <f t="shared" si="2"/>
        <v>0</v>
      </c>
      <c r="N32" s="35">
        <f t="shared" si="3"/>
        <v>0</v>
      </c>
      <c r="O32" s="35">
        <f t="shared" si="4"/>
        <v>0</v>
      </c>
      <c r="P32" s="35"/>
      <c r="Q32" s="35"/>
      <c r="R32" s="35">
        <f t="shared" si="5"/>
        <v>0</v>
      </c>
      <c r="S32" s="35"/>
      <c r="T32" s="35"/>
      <c r="U32" s="35">
        <f t="shared" si="6"/>
        <v>0</v>
      </c>
      <c r="V32" s="35"/>
      <c r="W32" s="35"/>
      <c r="X32" s="35">
        <f t="shared" si="7"/>
        <v>0</v>
      </c>
      <c r="Y32" s="35"/>
      <c r="Z32" s="35"/>
      <c r="AA32" s="35"/>
      <c r="AB32" s="35"/>
      <c r="AC32" s="35">
        <f t="shared" si="22"/>
        <v>0</v>
      </c>
      <c r="AD32" s="35"/>
      <c r="AE32" s="35"/>
      <c r="AF32" s="35">
        <f t="shared" si="8"/>
        <v>0</v>
      </c>
      <c r="AG32" s="35">
        <f t="shared" si="23"/>
        <v>0</v>
      </c>
      <c r="AH32" s="35">
        <f t="shared" si="28"/>
        <v>0</v>
      </c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>
        <f t="shared" si="9"/>
        <v>2</v>
      </c>
      <c r="AT32" s="35">
        <f t="shared" si="29"/>
        <v>2</v>
      </c>
      <c r="AU32" s="35">
        <f t="shared" si="25"/>
        <v>0</v>
      </c>
      <c r="AV32" s="35">
        <f t="shared" si="10"/>
        <v>2</v>
      </c>
      <c r="AW32" s="35">
        <f t="shared" si="30"/>
        <v>2</v>
      </c>
      <c r="AX32" s="35">
        <f t="shared" si="31"/>
        <v>0</v>
      </c>
      <c r="AY32" s="35">
        <f t="shared" si="12"/>
        <v>0</v>
      </c>
      <c r="AZ32" s="36">
        <f t="shared" si="13"/>
        <v>0</v>
      </c>
      <c r="BA32" s="36">
        <f t="shared" si="14"/>
        <v>0</v>
      </c>
      <c r="BB32" s="37">
        <f t="shared" si="15"/>
        <v>0</v>
      </c>
      <c r="BC32" s="38">
        <f t="shared" si="16"/>
        <v>100</v>
      </c>
      <c r="BD32" s="39"/>
      <c r="BE32" s="40">
        <f t="shared" si="17"/>
        <v>0</v>
      </c>
    </row>
    <row r="33" spans="1:57" ht="19.5" customHeight="1">
      <c r="A33" s="1">
        <v>25</v>
      </c>
      <c r="B33" s="32" t="s">
        <v>109</v>
      </c>
      <c r="C33" s="33">
        <f t="shared" si="18"/>
        <v>20</v>
      </c>
      <c r="D33" s="33">
        <v>17</v>
      </c>
      <c r="E33" s="34">
        <v>3</v>
      </c>
      <c r="F33" s="35">
        <f t="shared" si="19"/>
        <v>15</v>
      </c>
      <c r="G33" s="35">
        <v>12</v>
      </c>
      <c r="H33" s="35">
        <v>3</v>
      </c>
      <c r="I33" s="35">
        <f t="shared" si="0"/>
        <v>1</v>
      </c>
      <c r="J33" s="35">
        <f t="shared" si="20"/>
        <v>1</v>
      </c>
      <c r="K33" s="35">
        <f t="shared" si="21"/>
        <v>0</v>
      </c>
      <c r="L33" s="35">
        <f t="shared" si="1"/>
        <v>4</v>
      </c>
      <c r="M33" s="35">
        <f t="shared" si="2"/>
        <v>4</v>
      </c>
      <c r="N33" s="35">
        <f t="shared" si="3"/>
        <v>0</v>
      </c>
      <c r="O33" s="35">
        <f t="shared" si="4"/>
        <v>0</v>
      </c>
      <c r="P33" s="35"/>
      <c r="Q33" s="35"/>
      <c r="R33" s="35">
        <f t="shared" si="5"/>
        <v>0</v>
      </c>
      <c r="S33" s="35"/>
      <c r="T33" s="35"/>
      <c r="U33" s="35">
        <f t="shared" si="6"/>
        <v>0</v>
      </c>
      <c r="V33" s="35"/>
      <c r="W33" s="35"/>
      <c r="X33" s="35">
        <f t="shared" si="7"/>
        <v>0</v>
      </c>
      <c r="Y33" s="35"/>
      <c r="Z33" s="35"/>
      <c r="AA33" s="35"/>
      <c r="AB33" s="35"/>
      <c r="AC33" s="35">
        <f t="shared" si="22"/>
        <v>1</v>
      </c>
      <c r="AD33" s="35">
        <v>1</v>
      </c>
      <c r="AE33" s="35"/>
      <c r="AF33" s="35">
        <f t="shared" si="8"/>
        <v>4</v>
      </c>
      <c r="AG33" s="35">
        <f t="shared" si="23"/>
        <v>4</v>
      </c>
      <c r="AH33" s="35">
        <f t="shared" si="28"/>
        <v>0</v>
      </c>
      <c r="AI33" s="35">
        <v>3</v>
      </c>
      <c r="AJ33" s="35"/>
      <c r="AK33" s="35">
        <v>1</v>
      </c>
      <c r="AL33" s="35"/>
      <c r="AM33" s="35"/>
      <c r="AN33" s="35"/>
      <c r="AO33" s="35"/>
      <c r="AP33" s="35"/>
      <c r="AQ33" s="35"/>
      <c r="AR33" s="35"/>
      <c r="AS33" s="35">
        <f t="shared" si="9"/>
        <v>20</v>
      </c>
      <c r="AT33" s="35">
        <f t="shared" si="29"/>
        <v>17</v>
      </c>
      <c r="AU33" s="35">
        <f t="shared" si="25"/>
        <v>3</v>
      </c>
      <c r="AV33" s="35">
        <f t="shared" si="10"/>
        <v>19</v>
      </c>
      <c r="AW33" s="35">
        <f t="shared" si="30"/>
        <v>16</v>
      </c>
      <c r="AX33" s="35">
        <f t="shared" si="31"/>
        <v>3</v>
      </c>
      <c r="AY33" s="35">
        <f t="shared" si="12"/>
        <v>0</v>
      </c>
      <c r="AZ33" s="36">
        <f t="shared" si="13"/>
        <v>0</v>
      </c>
      <c r="BA33" s="36">
        <f t="shared" si="14"/>
        <v>0</v>
      </c>
      <c r="BB33" s="37">
        <f t="shared" si="15"/>
        <v>26.666666666666668</v>
      </c>
      <c r="BC33" s="38">
        <f t="shared" si="16"/>
        <v>100</v>
      </c>
      <c r="BD33" s="39"/>
      <c r="BE33" s="40">
        <f t="shared" si="17"/>
        <v>0</v>
      </c>
    </row>
    <row r="34" spans="1:57" ht="19.5" customHeight="1">
      <c r="A34" s="1">
        <v>26</v>
      </c>
      <c r="B34" s="32" t="s">
        <v>112</v>
      </c>
      <c r="C34" s="33">
        <f t="shared" si="18"/>
        <v>3</v>
      </c>
      <c r="D34" s="33">
        <v>2</v>
      </c>
      <c r="E34" s="34">
        <v>1</v>
      </c>
      <c r="F34" s="35">
        <f t="shared" si="19"/>
        <v>2</v>
      </c>
      <c r="G34" s="35">
        <v>1</v>
      </c>
      <c r="H34" s="35">
        <v>1</v>
      </c>
      <c r="I34" s="35">
        <f t="shared" si="0"/>
        <v>0</v>
      </c>
      <c r="J34" s="35">
        <f t="shared" si="20"/>
        <v>0</v>
      </c>
      <c r="K34" s="35">
        <f t="shared" si="21"/>
        <v>0</v>
      </c>
      <c r="L34" s="35">
        <f t="shared" si="1"/>
        <v>1</v>
      </c>
      <c r="M34" s="35">
        <f t="shared" si="2"/>
        <v>1</v>
      </c>
      <c r="N34" s="35">
        <f t="shared" si="3"/>
        <v>0</v>
      </c>
      <c r="O34" s="35"/>
      <c r="P34" s="35"/>
      <c r="Q34" s="35"/>
      <c r="R34" s="35">
        <f t="shared" si="5"/>
        <v>1</v>
      </c>
      <c r="S34" s="35">
        <v>1</v>
      </c>
      <c r="T34" s="35"/>
      <c r="U34" s="35"/>
      <c r="V34" s="35"/>
      <c r="W34" s="35"/>
      <c r="X34" s="35"/>
      <c r="Y34" s="35"/>
      <c r="Z34" s="35"/>
      <c r="AA34" s="35"/>
      <c r="AB34" s="35"/>
      <c r="AC34" s="35">
        <f t="shared" si="22"/>
        <v>0</v>
      </c>
      <c r="AD34" s="35"/>
      <c r="AE34" s="35"/>
      <c r="AF34" s="35"/>
      <c r="AG34" s="35">
        <f t="shared" si="23"/>
        <v>0</v>
      </c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>
        <f t="shared" si="9"/>
        <v>3</v>
      </c>
      <c r="AT34" s="35">
        <f t="shared" si="29"/>
        <v>2</v>
      </c>
      <c r="AU34" s="35">
        <f t="shared" si="25"/>
        <v>1</v>
      </c>
      <c r="AV34" s="35">
        <f t="shared" si="10"/>
        <v>3</v>
      </c>
      <c r="AW34" s="35">
        <f t="shared" si="30"/>
        <v>2</v>
      </c>
      <c r="AX34" s="35">
        <f t="shared" si="31"/>
        <v>1</v>
      </c>
      <c r="AY34" s="35">
        <f t="shared" si="12"/>
        <v>0</v>
      </c>
      <c r="AZ34" s="36">
        <f t="shared" si="13"/>
        <v>0</v>
      </c>
      <c r="BA34" s="36">
        <f t="shared" si="14"/>
        <v>0</v>
      </c>
      <c r="BB34" s="37">
        <f t="shared" si="15"/>
        <v>50</v>
      </c>
      <c r="BC34" s="38">
        <f t="shared" si="16"/>
        <v>100</v>
      </c>
      <c r="BD34" s="39"/>
      <c r="BE34" s="40">
        <f t="shared" si="17"/>
        <v>0</v>
      </c>
    </row>
    <row r="35" spans="1:57" s="26" customFormat="1" ht="20.25" customHeight="1">
      <c r="A35" s="61" t="s">
        <v>13</v>
      </c>
      <c r="B35" s="61"/>
      <c r="C35" s="42">
        <f>SUM(C9:C34)</f>
        <v>397</v>
      </c>
      <c r="D35" s="42">
        <f t="shared" ref="D35:AY35" si="32">SUM(D9:D34)</f>
        <v>262</v>
      </c>
      <c r="E35" s="42">
        <f t="shared" si="32"/>
        <v>135</v>
      </c>
      <c r="F35" s="42">
        <f>G35+H35</f>
        <v>290</v>
      </c>
      <c r="G35" s="42">
        <f t="shared" si="32"/>
        <v>156</v>
      </c>
      <c r="H35" s="42">
        <v>134</v>
      </c>
      <c r="I35" s="42">
        <f t="shared" si="32"/>
        <v>87</v>
      </c>
      <c r="J35" s="42">
        <f t="shared" si="32"/>
        <v>87</v>
      </c>
      <c r="K35" s="42">
        <f t="shared" si="32"/>
        <v>0</v>
      </c>
      <c r="L35" s="42">
        <f t="shared" si="32"/>
        <v>19</v>
      </c>
      <c r="M35" s="42">
        <f t="shared" si="32"/>
        <v>19</v>
      </c>
      <c r="N35" s="42">
        <f t="shared" si="32"/>
        <v>0</v>
      </c>
      <c r="O35" s="42">
        <f t="shared" si="32"/>
        <v>0</v>
      </c>
      <c r="P35" s="42">
        <f t="shared" si="32"/>
        <v>0</v>
      </c>
      <c r="Q35" s="42">
        <f t="shared" si="32"/>
        <v>0</v>
      </c>
      <c r="R35" s="42">
        <f t="shared" si="32"/>
        <v>1</v>
      </c>
      <c r="S35" s="42">
        <f t="shared" si="32"/>
        <v>1</v>
      </c>
      <c r="T35" s="42">
        <f t="shared" si="32"/>
        <v>0</v>
      </c>
      <c r="U35" s="42">
        <f t="shared" si="32"/>
        <v>0</v>
      </c>
      <c r="V35" s="42">
        <f t="shared" si="32"/>
        <v>0</v>
      </c>
      <c r="W35" s="42">
        <f t="shared" si="32"/>
        <v>0</v>
      </c>
      <c r="X35" s="42">
        <f t="shared" si="32"/>
        <v>0</v>
      </c>
      <c r="Y35" s="42">
        <f t="shared" si="32"/>
        <v>0</v>
      </c>
      <c r="Z35" s="42">
        <f t="shared" si="32"/>
        <v>0</v>
      </c>
      <c r="AA35" s="42">
        <f t="shared" si="32"/>
        <v>0</v>
      </c>
      <c r="AB35" s="42">
        <f t="shared" si="32"/>
        <v>0</v>
      </c>
      <c r="AC35" s="42">
        <f>SUM(AC9:AC34)</f>
        <v>87</v>
      </c>
      <c r="AD35" s="42">
        <f>SUM(AD9:AD34)</f>
        <v>87</v>
      </c>
      <c r="AE35" s="42">
        <f t="shared" si="32"/>
        <v>0</v>
      </c>
      <c r="AF35" s="42">
        <f t="shared" si="32"/>
        <v>18</v>
      </c>
      <c r="AG35" s="42">
        <f t="shared" si="32"/>
        <v>18</v>
      </c>
      <c r="AH35" s="42">
        <f t="shared" si="32"/>
        <v>0</v>
      </c>
      <c r="AI35" s="42">
        <f t="shared" si="32"/>
        <v>10</v>
      </c>
      <c r="AJ35" s="42">
        <f t="shared" si="32"/>
        <v>0</v>
      </c>
      <c r="AK35" s="42">
        <f t="shared" si="32"/>
        <v>2</v>
      </c>
      <c r="AL35" s="42">
        <f t="shared" si="32"/>
        <v>0</v>
      </c>
      <c r="AM35" s="42">
        <f t="shared" si="32"/>
        <v>0</v>
      </c>
      <c r="AN35" s="42">
        <f t="shared" si="32"/>
        <v>0</v>
      </c>
      <c r="AO35" s="42">
        <f t="shared" si="32"/>
        <v>1</v>
      </c>
      <c r="AP35" s="42">
        <f t="shared" si="32"/>
        <v>0</v>
      </c>
      <c r="AQ35" s="42">
        <f t="shared" si="32"/>
        <v>5</v>
      </c>
      <c r="AR35" s="42">
        <f t="shared" si="32"/>
        <v>0</v>
      </c>
      <c r="AS35" s="42">
        <f t="shared" si="32"/>
        <v>397</v>
      </c>
      <c r="AT35" s="42">
        <f t="shared" si="32"/>
        <v>262</v>
      </c>
      <c r="AU35" s="42">
        <f t="shared" si="32"/>
        <v>135</v>
      </c>
      <c r="AV35" s="42">
        <f t="shared" si="32"/>
        <v>310</v>
      </c>
      <c r="AW35" s="42">
        <f t="shared" si="32"/>
        <v>175</v>
      </c>
      <c r="AX35" s="42">
        <f t="shared" si="32"/>
        <v>135</v>
      </c>
      <c r="AY35" s="42">
        <f t="shared" si="32"/>
        <v>0</v>
      </c>
      <c r="AZ35" s="42">
        <f>SUM(AZ9:AZ34)</f>
        <v>0</v>
      </c>
      <c r="BA35" s="42">
        <f t="shared" ref="BA35" si="33">SUM(BA9:BA34)</f>
        <v>0</v>
      </c>
      <c r="BB35" s="42"/>
      <c r="BC35" s="42"/>
      <c r="BD35" s="43"/>
    </row>
    <row r="36" spans="1:57" ht="15.75" customHeight="1">
      <c r="AC36" s="46"/>
    </row>
    <row r="37" spans="1:57">
      <c r="AE37" s="46"/>
    </row>
    <row r="38" spans="1:57">
      <c r="AF38" s="46"/>
      <c r="AO38" s="46"/>
      <c r="AP38" s="46"/>
    </row>
    <row r="39" spans="1:57">
      <c r="AS39" s="47"/>
    </row>
  </sheetData>
  <sortState ref="A11:BO36">
    <sortCondition ref="B11:B36"/>
  </sortState>
  <mergeCells count="79">
    <mergeCell ref="A1:AB1"/>
    <mergeCell ref="A2:AB2"/>
    <mergeCell ref="AC1:BD1"/>
    <mergeCell ref="AC2:BD2"/>
    <mergeCell ref="BC3:BC7"/>
    <mergeCell ref="BA5:BA7"/>
    <mergeCell ref="F3:H3"/>
    <mergeCell ref="G4:H4"/>
    <mergeCell ref="O4:T4"/>
    <mergeCell ref="U4:W4"/>
    <mergeCell ref="X4:AB4"/>
    <mergeCell ref="B3:B7"/>
    <mergeCell ref="BB3:BB7"/>
    <mergeCell ref="AX5:AX7"/>
    <mergeCell ref="AM6:AN6"/>
    <mergeCell ref="AO6:AP6"/>
    <mergeCell ref="AY3:BA3"/>
    <mergeCell ref="AY4:AY7"/>
    <mergeCell ref="AZ4:BA4"/>
    <mergeCell ref="AZ5:AZ7"/>
    <mergeCell ref="AC3:AR3"/>
    <mergeCell ref="AW4:AX4"/>
    <mergeCell ref="AW5:AW7"/>
    <mergeCell ref="AE6:AE7"/>
    <mergeCell ref="AF6:AF7"/>
    <mergeCell ref="AU5:AU7"/>
    <mergeCell ref="AC5:AE5"/>
    <mergeCell ref="AQ6:AR6"/>
    <mergeCell ref="AF5:AR5"/>
    <mergeCell ref="AS4:AS7"/>
    <mergeCell ref="AI6:AJ6"/>
    <mergeCell ref="C4:C7"/>
    <mergeCell ref="D5:D7"/>
    <mergeCell ref="AV4:AV7"/>
    <mergeCell ref="O3:AB3"/>
    <mergeCell ref="AT4:AU4"/>
    <mergeCell ref="AT5:AT7"/>
    <mergeCell ref="AS3:AU3"/>
    <mergeCell ref="AV3:AX3"/>
    <mergeCell ref="P6:P7"/>
    <mergeCell ref="AD6:AD7"/>
    <mergeCell ref="O5:Q5"/>
    <mergeCell ref="X5:AB5"/>
    <mergeCell ref="O6:O7"/>
    <mergeCell ref="Q6:Q7"/>
    <mergeCell ref="X6:X7"/>
    <mergeCell ref="Y6:Z6"/>
    <mergeCell ref="A35:B35"/>
    <mergeCell ref="R5:T5"/>
    <mergeCell ref="R6:R7"/>
    <mergeCell ref="S6:S7"/>
    <mergeCell ref="T6:T7"/>
    <mergeCell ref="F4:F7"/>
    <mergeCell ref="G5:G7"/>
    <mergeCell ref="H5:H7"/>
    <mergeCell ref="M5:M7"/>
    <mergeCell ref="N5:N7"/>
    <mergeCell ref="L4:L7"/>
    <mergeCell ref="M4:N4"/>
    <mergeCell ref="A3:A7"/>
    <mergeCell ref="E5:E7"/>
    <mergeCell ref="C3:E3"/>
    <mergeCell ref="D4:E4"/>
    <mergeCell ref="BD3:BD7"/>
    <mergeCell ref="I3:K3"/>
    <mergeCell ref="I4:I7"/>
    <mergeCell ref="J4:K4"/>
    <mergeCell ref="J5:J7"/>
    <mergeCell ref="K5:K7"/>
    <mergeCell ref="L3:N3"/>
    <mergeCell ref="AC4:AR4"/>
    <mergeCell ref="AK6:AL6"/>
    <mergeCell ref="U5:W5"/>
    <mergeCell ref="U6:U7"/>
    <mergeCell ref="V6:V7"/>
    <mergeCell ref="W6:W7"/>
    <mergeCell ref="AG6:AH6"/>
    <mergeCell ref="AA6:AB6"/>
    <mergeCell ref="AC6:AC7"/>
  </mergeCells>
  <printOptions horizontalCentered="1"/>
  <pageMargins left="0.25" right="0.25" top="0.25" bottom="0.25" header="0.21" footer="0.26"/>
  <pageSetup paperSize="9" scale="80" fitToHeight="0" orientation="landscape" verticalDpi="120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tabSelected="1" workbookViewId="0">
      <pane xSplit="1" ySplit="8" topLeftCell="B18" activePane="bottomRight" state="frozen"/>
      <selection pane="topRight" activeCell="B1" sqref="B1"/>
      <selection pane="bottomLeft" activeCell="A9" sqref="A9"/>
      <selection pane="bottomRight" activeCell="AN30" sqref="AN30"/>
    </sheetView>
  </sheetViews>
  <sheetFormatPr defaultRowHeight="12.75"/>
  <cols>
    <col min="1" max="1" width="3.375" style="8" customWidth="1"/>
    <col min="2" max="2" width="10.625" style="8" customWidth="1"/>
    <col min="3" max="3" width="5.25" style="8" customWidth="1"/>
    <col min="4" max="4" width="5.75" style="8" customWidth="1"/>
    <col min="5" max="5" width="4.875" style="8" customWidth="1"/>
    <col min="6" max="6" width="5.5" style="8" customWidth="1"/>
    <col min="7" max="7" width="4.375" style="8" customWidth="1"/>
    <col min="8" max="8" width="5.375" style="8" customWidth="1"/>
    <col min="9" max="10" width="4.25" style="8" customWidth="1"/>
    <col min="11" max="11" width="4.625" style="8" customWidth="1"/>
    <col min="12" max="12" width="4.875" style="8" customWidth="1"/>
    <col min="13" max="13" width="4.625" style="10" customWidth="1"/>
    <col min="14" max="14" width="4.875" style="10" customWidth="1"/>
    <col min="15" max="15" width="5.25" style="10" customWidth="1"/>
    <col min="16" max="17" width="5.125" style="10" customWidth="1"/>
    <col min="18" max="18" width="3.5" style="10" customWidth="1"/>
    <col min="19" max="21" width="3.125" style="10" customWidth="1"/>
    <col min="22" max="22" width="4.5" style="10" customWidth="1"/>
    <col min="23" max="23" width="4.75" style="10" customWidth="1"/>
    <col min="24" max="24" width="4.875" style="10" customWidth="1"/>
    <col min="25" max="25" width="5" style="10" customWidth="1"/>
    <col min="26" max="26" width="5.5" style="10" customWidth="1"/>
    <col min="27" max="27" width="4.625" style="10" customWidth="1"/>
    <col min="28" max="28" width="4.75" style="10" customWidth="1"/>
    <col min="29" max="29" width="5.125" style="10" customWidth="1"/>
    <col min="30" max="30" width="4.875" style="10" customWidth="1"/>
    <col min="31" max="31" width="4.75" style="10" customWidth="1"/>
    <col min="32" max="32" width="4.625" style="10" customWidth="1"/>
    <col min="33" max="33" width="4.25" style="10" customWidth="1"/>
    <col min="34" max="34" width="5.25" style="8" customWidth="1"/>
    <col min="35" max="36" width="5.75" style="8" customWidth="1"/>
    <col min="37" max="260" width="9" style="8"/>
    <col min="261" max="261" width="4.875" style="8" customWidth="1"/>
    <col min="262" max="262" width="8.5" style="8" customWidth="1"/>
    <col min="263" max="263" width="4" style="8" customWidth="1"/>
    <col min="264" max="264" width="5.75" style="8" customWidth="1"/>
    <col min="265" max="266" width="4" style="8" customWidth="1"/>
    <col min="267" max="267" width="3.25" style="8" customWidth="1"/>
    <col min="268" max="270" width="4" style="8" customWidth="1"/>
    <col min="271" max="271" width="3" style="8" customWidth="1"/>
    <col min="272" max="272" width="4" style="8" customWidth="1"/>
    <col min="273" max="273" width="2.75" style="8" customWidth="1"/>
    <col min="274" max="274" width="4" style="8" customWidth="1"/>
    <col min="275" max="275" width="2.5" style="8" customWidth="1"/>
    <col min="276" max="278" width="3.125" style="8" customWidth="1"/>
    <col min="279" max="286" width="4" style="8" customWidth="1"/>
    <col min="287" max="289" width="3.5" style="8" customWidth="1"/>
    <col min="290" max="290" width="3" style="8" customWidth="1"/>
    <col min="291" max="291" width="3.125" style="8" customWidth="1"/>
    <col min="292" max="292" width="4.625" style="8" customWidth="1"/>
    <col min="293" max="516" width="9" style="8"/>
    <col min="517" max="517" width="4.875" style="8" customWidth="1"/>
    <col min="518" max="518" width="8.5" style="8" customWidth="1"/>
    <col min="519" max="519" width="4" style="8" customWidth="1"/>
    <col min="520" max="520" width="5.75" style="8" customWidth="1"/>
    <col min="521" max="522" width="4" style="8" customWidth="1"/>
    <col min="523" max="523" width="3.25" style="8" customWidth="1"/>
    <col min="524" max="526" width="4" style="8" customWidth="1"/>
    <col min="527" max="527" width="3" style="8" customWidth="1"/>
    <col min="528" max="528" width="4" style="8" customWidth="1"/>
    <col min="529" max="529" width="2.75" style="8" customWidth="1"/>
    <col min="530" max="530" width="4" style="8" customWidth="1"/>
    <col min="531" max="531" width="2.5" style="8" customWidth="1"/>
    <col min="532" max="534" width="3.125" style="8" customWidth="1"/>
    <col min="535" max="542" width="4" style="8" customWidth="1"/>
    <col min="543" max="545" width="3.5" style="8" customWidth="1"/>
    <col min="546" max="546" width="3" style="8" customWidth="1"/>
    <col min="547" max="547" width="3.125" style="8" customWidth="1"/>
    <col min="548" max="548" width="4.625" style="8" customWidth="1"/>
    <col min="549" max="772" width="9" style="8"/>
    <col min="773" max="773" width="4.875" style="8" customWidth="1"/>
    <col min="774" max="774" width="8.5" style="8" customWidth="1"/>
    <col min="775" max="775" width="4" style="8" customWidth="1"/>
    <col min="776" max="776" width="5.75" style="8" customWidth="1"/>
    <col min="777" max="778" width="4" style="8" customWidth="1"/>
    <col min="779" max="779" width="3.25" style="8" customWidth="1"/>
    <col min="780" max="782" width="4" style="8" customWidth="1"/>
    <col min="783" max="783" width="3" style="8" customWidth="1"/>
    <col min="784" max="784" width="4" style="8" customWidth="1"/>
    <col min="785" max="785" width="2.75" style="8" customWidth="1"/>
    <col min="786" max="786" width="4" style="8" customWidth="1"/>
    <col min="787" max="787" width="2.5" style="8" customWidth="1"/>
    <col min="788" max="790" width="3.125" style="8" customWidth="1"/>
    <col min="791" max="798" width="4" style="8" customWidth="1"/>
    <col min="799" max="801" width="3.5" style="8" customWidth="1"/>
    <col min="802" max="802" width="3" style="8" customWidth="1"/>
    <col min="803" max="803" width="3.125" style="8" customWidth="1"/>
    <col min="804" max="804" width="4.625" style="8" customWidth="1"/>
    <col min="805" max="1028" width="9" style="8"/>
    <col min="1029" max="1029" width="4.875" style="8" customWidth="1"/>
    <col min="1030" max="1030" width="8.5" style="8" customWidth="1"/>
    <col min="1031" max="1031" width="4" style="8" customWidth="1"/>
    <col min="1032" max="1032" width="5.75" style="8" customWidth="1"/>
    <col min="1033" max="1034" width="4" style="8" customWidth="1"/>
    <col min="1035" max="1035" width="3.25" style="8" customWidth="1"/>
    <col min="1036" max="1038" width="4" style="8" customWidth="1"/>
    <col min="1039" max="1039" width="3" style="8" customWidth="1"/>
    <col min="1040" max="1040" width="4" style="8" customWidth="1"/>
    <col min="1041" max="1041" width="2.75" style="8" customWidth="1"/>
    <col min="1042" max="1042" width="4" style="8" customWidth="1"/>
    <col min="1043" max="1043" width="2.5" style="8" customWidth="1"/>
    <col min="1044" max="1046" width="3.125" style="8" customWidth="1"/>
    <col min="1047" max="1054" width="4" style="8" customWidth="1"/>
    <col min="1055" max="1057" width="3.5" style="8" customWidth="1"/>
    <col min="1058" max="1058" width="3" style="8" customWidth="1"/>
    <col min="1059" max="1059" width="3.125" style="8" customWidth="1"/>
    <col min="1060" max="1060" width="4.625" style="8" customWidth="1"/>
    <col min="1061" max="1284" width="9" style="8"/>
    <col min="1285" max="1285" width="4.875" style="8" customWidth="1"/>
    <col min="1286" max="1286" width="8.5" style="8" customWidth="1"/>
    <col min="1287" max="1287" width="4" style="8" customWidth="1"/>
    <col min="1288" max="1288" width="5.75" style="8" customWidth="1"/>
    <col min="1289" max="1290" width="4" style="8" customWidth="1"/>
    <col min="1291" max="1291" width="3.25" style="8" customWidth="1"/>
    <col min="1292" max="1294" width="4" style="8" customWidth="1"/>
    <col min="1295" max="1295" width="3" style="8" customWidth="1"/>
    <col min="1296" max="1296" width="4" style="8" customWidth="1"/>
    <col min="1297" max="1297" width="2.75" style="8" customWidth="1"/>
    <col min="1298" max="1298" width="4" style="8" customWidth="1"/>
    <col min="1299" max="1299" width="2.5" style="8" customWidth="1"/>
    <col min="1300" max="1302" width="3.125" style="8" customWidth="1"/>
    <col min="1303" max="1310" width="4" style="8" customWidth="1"/>
    <col min="1311" max="1313" width="3.5" style="8" customWidth="1"/>
    <col min="1314" max="1314" width="3" style="8" customWidth="1"/>
    <col min="1315" max="1315" width="3.125" style="8" customWidth="1"/>
    <col min="1316" max="1316" width="4.625" style="8" customWidth="1"/>
    <col min="1317" max="1540" width="9" style="8"/>
    <col min="1541" max="1541" width="4.875" style="8" customWidth="1"/>
    <col min="1542" max="1542" width="8.5" style="8" customWidth="1"/>
    <col min="1543" max="1543" width="4" style="8" customWidth="1"/>
    <col min="1544" max="1544" width="5.75" style="8" customWidth="1"/>
    <col min="1545" max="1546" width="4" style="8" customWidth="1"/>
    <col min="1547" max="1547" width="3.25" style="8" customWidth="1"/>
    <col min="1548" max="1550" width="4" style="8" customWidth="1"/>
    <col min="1551" max="1551" width="3" style="8" customWidth="1"/>
    <col min="1552" max="1552" width="4" style="8" customWidth="1"/>
    <col min="1553" max="1553" width="2.75" style="8" customWidth="1"/>
    <col min="1554" max="1554" width="4" style="8" customWidth="1"/>
    <col min="1555" max="1555" width="2.5" style="8" customWidth="1"/>
    <col min="1556" max="1558" width="3.125" style="8" customWidth="1"/>
    <col min="1559" max="1566" width="4" style="8" customWidth="1"/>
    <col min="1567" max="1569" width="3.5" style="8" customWidth="1"/>
    <col min="1570" max="1570" width="3" style="8" customWidth="1"/>
    <col min="1571" max="1571" width="3.125" style="8" customWidth="1"/>
    <col min="1572" max="1572" width="4.625" style="8" customWidth="1"/>
    <col min="1573" max="1796" width="9" style="8"/>
    <col min="1797" max="1797" width="4.875" style="8" customWidth="1"/>
    <col min="1798" max="1798" width="8.5" style="8" customWidth="1"/>
    <col min="1799" max="1799" width="4" style="8" customWidth="1"/>
    <col min="1800" max="1800" width="5.75" style="8" customWidth="1"/>
    <col min="1801" max="1802" width="4" style="8" customWidth="1"/>
    <col min="1803" max="1803" width="3.25" style="8" customWidth="1"/>
    <col min="1804" max="1806" width="4" style="8" customWidth="1"/>
    <col min="1807" max="1807" width="3" style="8" customWidth="1"/>
    <col min="1808" max="1808" width="4" style="8" customWidth="1"/>
    <col min="1809" max="1809" width="2.75" style="8" customWidth="1"/>
    <col min="1810" max="1810" width="4" style="8" customWidth="1"/>
    <col min="1811" max="1811" width="2.5" style="8" customWidth="1"/>
    <col min="1812" max="1814" width="3.125" style="8" customWidth="1"/>
    <col min="1815" max="1822" width="4" style="8" customWidth="1"/>
    <col min="1823" max="1825" width="3.5" style="8" customWidth="1"/>
    <col min="1826" max="1826" width="3" style="8" customWidth="1"/>
    <col min="1827" max="1827" width="3.125" style="8" customWidth="1"/>
    <col min="1828" max="1828" width="4.625" style="8" customWidth="1"/>
    <col min="1829" max="2052" width="9" style="8"/>
    <col min="2053" max="2053" width="4.875" style="8" customWidth="1"/>
    <col min="2054" max="2054" width="8.5" style="8" customWidth="1"/>
    <col min="2055" max="2055" width="4" style="8" customWidth="1"/>
    <col min="2056" max="2056" width="5.75" style="8" customWidth="1"/>
    <col min="2057" max="2058" width="4" style="8" customWidth="1"/>
    <col min="2059" max="2059" width="3.25" style="8" customWidth="1"/>
    <col min="2060" max="2062" width="4" style="8" customWidth="1"/>
    <col min="2063" max="2063" width="3" style="8" customWidth="1"/>
    <col min="2064" max="2064" width="4" style="8" customWidth="1"/>
    <col min="2065" max="2065" width="2.75" style="8" customWidth="1"/>
    <col min="2066" max="2066" width="4" style="8" customWidth="1"/>
    <col min="2067" max="2067" width="2.5" style="8" customWidth="1"/>
    <col min="2068" max="2070" width="3.125" style="8" customWidth="1"/>
    <col min="2071" max="2078" width="4" style="8" customWidth="1"/>
    <col min="2079" max="2081" width="3.5" style="8" customWidth="1"/>
    <col min="2082" max="2082" width="3" style="8" customWidth="1"/>
    <col min="2083" max="2083" width="3.125" style="8" customWidth="1"/>
    <col min="2084" max="2084" width="4.625" style="8" customWidth="1"/>
    <col min="2085" max="2308" width="9" style="8"/>
    <col min="2309" max="2309" width="4.875" style="8" customWidth="1"/>
    <col min="2310" max="2310" width="8.5" style="8" customWidth="1"/>
    <col min="2311" max="2311" width="4" style="8" customWidth="1"/>
    <col min="2312" max="2312" width="5.75" style="8" customWidth="1"/>
    <col min="2313" max="2314" width="4" style="8" customWidth="1"/>
    <col min="2315" max="2315" width="3.25" style="8" customWidth="1"/>
    <col min="2316" max="2318" width="4" style="8" customWidth="1"/>
    <col min="2319" max="2319" width="3" style="8" customWidth="1"/>
    <col min="2320" max="2320" width="4" style="8" customWidth="1"/>
    <col min="2321" max="2321" width="2.75" style="8" customWidth="1"/>
    <col min="2322" max="2322" width="4" style="8" customWidth="1"/>
    <col min="2323" max="2323" width="2.5" style="8" customWidth="1"/>
    <col min="2324" max="2326" width="3.125" style="8" customWidth="1"/>
    <col min="2327" max="2334" width="4" style="8" customWidth="1"/>
    <col min="2335" max="2337" width="3.5" style="8" customWidth="1"/>
    <col min="2338" max="2338" width="3" style="8" customWidth="1"/>
    <col min="2339" max="2339" width="3.125" style="8" customWidth="1"/>
    <col min="2340" max="2340" width="4.625" style="8" customWidth="1"/>
    <col min="2341" max="2564" width="9" style="8"/>
    <col min="2565" max="2565" width="4.875" style="8" customWidth="1"/>
    <col min="2566" max="2566" width="8.5" style="8" customWidth="1"/>
    <col min="2567" max="2567" width="4" style="8" customWidth="1"/>
    <col min="2568" max="2568" width="5.75" style="8" customWidth="1"/>
    <col min="2569" max="2570" width="4" style="8" customWidth="1"/>
    <col min="2571" max="2571" width="3.25" style="8" customWidth="1"/>
    <col min="2572" max="2574" width="4" style="8" customWidth="1"/>
    <col min="2575" max="2575" width="3" style="8" customWidth="1"/>
    <col min="2576" max="2576" width="4" style="8" customWidth="1"/>
    <col min="2577" max="2577" width="2.75" style="8" customWidth="1"/>
    <col min="2578" max="2578" width="4" style="8" customWidth="1"/>
    <col min="2579" max="2579" width="2.5" style="8" customWidth="1"/>
    <col min="2580" max="2582" width="3.125" style="8" customWidth="1"/>
    <col min="2583" max="2590" width="4" style="8" customWidth="1"/>
    <col min="2591" max="2593" width="3.5" style="8" customWidth="1"/>
    <col min="2594" max="2594" width="3" style="8" customWidth="1"/>
    <col min="2595" max="2595" width="3.125" style="8" customWidth="1"/>
    <col min="2596" max="2596" width="4.625" style="8" customWidth="1"/>
    <col min="2597" max="2820" width="9" style="8"/>
    <col min="2821" max="2821" width="4.875" style="8" customWidth="1"/>
    <col min="2822" max="2822" width="8.5" style="8" customWidth="1"/>
    <col min="2823" max="2823" width="4" style="8" customWidth="1"/>
    <col min="2824" max="2824" width="5.75" style="8" customWidth="1"/>
    <col min="2825" max="2826" width="4" style="8" customWidth="1"/>
    <col min="2827" max="2827" width="3.25" style="8" customWidth="1"/>
    <col min="2828" max="2830" width="4" style="8" customWidth="1"/>
    <col min="2831" max="2831" width="3" style="8" customWidth="1"/>
    <col min="2832" max="2832" width="4" style="8" customWidth="1"/>
    <col min="2833" max="2833" width="2.75" style="8" customWidth="1"/>
    <col min="2834" max="2834" width="4" style="8" customWidth="1"/>
    <col min="2835" max="2835" width="2.5" style="8" customWidth="1"/>
    <col min="2836" max="2838" width="3.125" style="8" customWidth="1"/>
    <col min="2839" max="2846" width="4" style="8" customWidth="1"/>
    <col min="2847" max="2849" width="3.5" style="8" customWidth="1"/>
    <col min="2850" max="2850" width="3" style="8" customWidth="1"/>
    <col min="2851" max="2851" width="3.125" style="8" customWidth="1"/>
    <col min="2852" max="2852" width="4.625" style="8" customWidth="1"/>
    <col min="2853" max="3076" width="9" style="8"/>
    <col min="3077" max="3077" width="4.875" style="8" customWidth="1"/>
    <col min="3078" max="3078" width="8.5" style="8" customWidth="1"/>
    <col min="3079" max="3079" width="4" style="8" customWidth="1"/>
    <col min="3080" max="3080" width="5.75" style="8" customWidth="1"/>
    <col min="3081" max="3082" width="4" style="8" customWidth="1"/>
    <col min="3083" max="3083" width="3.25" style="8" customWidth="1"/>
    <col min="3084" max="3086" width="4" style="8" customWidth="1"/>
    <col min="3087" max="3087" width="3" style="8" customWidth="1"/>
    <col min="3088" max="3088" width="4" style="8" customWidth="1"/>
    <col min="3089" max="3089" width="2.75" style="8" customWidth="1"/>
    <col min="3090" max="3090" width="4" style="8" customWidth="1"/>
    <col min="3091" max="3091" width="2.5" style="8" customWidth="1"/>
    <col min="3092" max="3094" width="3.125" style="8" customWidth="1"/>
    <col min="3095" max="3102" width="4" style="8" customWidth="1"/>
    <col min="3103" max="3105" width="3.5" style="8" customWidth="1"/>
    <col min="3106" max="3106" width="3" style="8" customWidth="1"/>
    <col min="3107" max="3107" width="3.125" style="8" customWidth="1"/>
    <col min="3108" max="3108" width="4.625" style="8" customWidth="1"/>
    <col min="3109" max="3332" width="9" style="8"/>
    <col min="3333" max="3333" width="4.875" style="8" customWidth="1"/>
    <col min="3334" max="3334" width="8.5" style="8" customWidth="1"/>
    <col min="3335" max="3335" width="4" style="8" customWidth="1"/>
    <col min="3336" max="3336" width="5.75" style="8" customWidth="1"/>
    <col min="3337" max="3338" width="4" style="8" customWidth="1"/>
    <col min="3339" max="3339" width="3.25" style="8" customWidth="1"/>
    <col min="3340" max="3342" width="4" style="8" customWidth="1"/>
    <col min="3343" max="3343" width="3" style="8" customWidth="1"/>
    <col min="3344" max="3344" width="4" style="8" customWidth="1"/>
    <col min="3345" max="3345" width="2.75" style="8" customWidth="1"/>
    <col min="3346" max="3346" width="4" style="8" customWidth="1"/>
    <col min="3347" max="3347" width="2.5" style="8" customWidth="1"/>
    <col min="3348" max="3350" width="3.125" style="8" customWidth="1"/>
    <col min="3351" max="3358" width="4" style="8" customWidth="1"/>
    <col min="3359" max="3361" width="3.5" style="8" customWidth="1"/>
    <col min="3362" max="3362" width="3" style="8" customWidth="1"/>
    <col min="3363" max="3363" width="3.125" style="8" customWidth="1"/>
    <col min="3364" max="3364" width="4.625" style="8" customWidth="1"/>
    <col min="3365" max="3588" width="9" style="8"/>
    <col min="3589" max="3589" width="4.875" style="8" customWidth="1"/>
    <col min="3590" max="3590" width="8.5" style="8" customWidth="1"/>
    <col min="3591" max="3591" width="4" style="8" customWidth="1"/>
    <col min="3592" max="3592" width="5.75" style="8" customWidth="1"/>
    <col min="3593" max="3594" width="4" style="8" customWidth="1"/>
    <col min="3595" max="3595" width="3.25" style="8" customWidth="1"/>
    <col min="3596" max="3598" width="4" style="8" customWidth="1"/>
    <col min="3599" max="3599" width="3" style="8" customWidth="1"/>
    <col min="3600" max="3600" width="4" style="8" customWidth="1"/>
    <col min="3601" max="3601" width="2.75" style="8" customWidth="1"/>
    <col min="3602" max="3602" width="4" style="8" customWidth="1"/>
    <col min="3603" max="3603" width="2.5" style="8" customWidth="1"/>
    <col min="3604" max="3606" width="3.125" style="8" customWidth="1"/>
    <col min="3607" max="3614" width="4" style="8" customWidth="1"/>
    <col min="3615" max="3617" width="3.5" style="8" customWidth="1"/>
    <col min="3618" max="3618" width="3" style="8" customWidth="1"/>
    <col min="3619" max="3619" width="3.125" style="8" customWidth="1"/>
    <col min="3620" max="3620" width="4.625" style="8" customWidth="1"/>
    <col min="3621" max="3844" width="9" style="8"/>
    <col min="3845" max="3845" width="4.875" style="8" customWidth="1"/>
    <col min="3846" max="3846" width="8.5" style="8" customWidth="1"/>
    <col min="3847" max="3847" width="4" style="8" customWidth="1"/>
    <col min="3848" max="3848" width="5.75" style="8" customWidth="1"/>
    <col min="3849" max="3850" width="4" style="8" customWidth="1"/>
    <col min="3851" max="3851" width="3.25" style="8" customWidth="1"/>
    <col min="3852" max="3854" width="4" style="8" customWidth="1"/>
    <col min="3855" max="3855" width="3" style="8" customWidth="1"/>
    <col min="3856" max="3856" width="4" style="8" customWidth="1"/>
    <col min="3857" max="3857" width="2.75" style="8" customWidth="1"/>
    <col min="3858" max="3858" width="4" style="8" customWidth="1"/>
    <col min="3859" max="3859" width="2.5" style="8" customWidth="1"/>
    <col min="3860" max="3862" width="3.125" style="8" customWidth="1"/>
    <col min="3863" max="3870" width="4" style="8" customWidth="1"/>
    <col min="3871" max="3873" width="3.5" style="8" customWidth="1"/>
    <col min="3874" max="3874" width="3" style="8" customWidth="1"/>
    <col min="3875" max="3875" width="3.125" style="8" customWidth="1"/>
    <col min="3876" max="3876" width="4.625" style="8" customWidth="1"/>
    <col min="3877" max="4100" width="9" style="8"/>
    <col min="4101" max="4101" width="4.875" style="8" customWidth="1"/>
    <col min="4102" max="4102" width="8.5" style="8" customWidth="1"/>
    <col min="4103" max="4103" width="4" style="8" customWidth="1"/>
    <col min="4104" max="4104" width="5.75" style="8" customWidth="1"/>
    <col min="4105" max="4106" width="4" style="8" customWidth="1"/>
    <col min="4107" max="4107" width="3.25" style="8" customWidth="1"/>
    <col min="4108" max="4110" width="4" style="8" customWidth="1"/>
    <col min="4111" max="4111" width="3" style="8" customWidth="1"/>
    <col min="4112" max="4112" width="4" style="8" customWidth="1"/>
    <col min="4113" max="4113" width="2.75" style="8" customWidth="1"/>
    <col min="4114" max="4114" width="4" style="8" customWidth="1"/>
    <col min="4115" max="4115" width="2.5" style="8" customWidth="1"/>
    <col min="4116" max="4118" width="3.125" style="8" customWidth="1"/>
    <col min="4119" max="4126" width="4" style="8" customWidth="1"/>
    <col min="4127" max="4129" width="3.5" style="8" customWidth="1"/>
    <col min="4130" max="4130" width="3" style="8" customWidth="1"/>
    <col min="4131" max="4131" width="3.125" style="8" customWidth="1"/>
    <col min="4132" max="4132" width="4.625" style="8" customWidth="1"/>
    <col min="4133" max="4356" width="9" style="8"/>
    <col min="4357" max="4357" width="4.875" style="8" customWidth="1"/>
    <col min="4358" max="4358" width="8.5" style="8" customWidth="1"/>
    <col min="4359" max="4359" width="4" style="8" customWidth="1"/>
    <col min="4360" max="4360" width="5.75" style="8" customWidth="1"/>
    <col min="4361" max="4362" width="4" style="8" customWidth="1"/>
    <col min="4363" max="4363" width="3.25" style="8" customWidth="1"/>
    <col min="4364" max="4366" width="4" style="8" customWidth="1"/>
    <col min="4367" max="4367" width="3" style="8" customWidth="1"/>
    <col min="4368" max="4368" width="4" style="8" customWidth="1"/>
    <col min="4369" max="4369" width="2.75" style="8" customWidth="1"/>
    <col min="4370" max="4370" width="4" style="8" customWidth="1"/>
    <col min="4371" max="4371" width="2.5" style="8" customWidth="1"/>
    <col min="4372" max="4374" width="3.125" style="8" customWidth="1"/>
    <col min="4375" max="4382" width="4" style="8" customWidth="1"/>
    <col min="4383" max="4385" width="3.5" style="8" customWidth="1"/>
    <col min="4386" max="4386" width="3" style="8" customWidth="1"/>
    <col min="4387" max="4387" width="3.125" style="8" customWidth="1"/>
    <col min="4388" max="4388" width="4.625" style="8" customWidth="1"/>
    <col min="4389" max="4612" width="9" style="8"/>
    <col min="4613" max="4613" width="4.875" style="8" customWidth="1"/>
    <col min="4614" max="4614" width="8.5" style="8" customWidth="1"/>
    <col min="4615" max="4615" width="4" style="8" customWidth="1"/>
    <col min="4616" max="4616" width="5.75" style="8" customWidth="1"/>
    <col min="4617" max="4618" width="4" style="8" customWidth="1"/>
    <col min="4619" max="4619" width="3.25" style="8" customWidth="1"/>
    <col min="4620" max="4622" width="4" style="8" customWidth="1"/>
    <col min="4623" max="4623" width="3" style="8" customWidth="1"/>
    <col min="4624" max="4624" width="4" style="8" customWidth="1"/>
    <col min="4625" max="4625" width="2.75" style="8" customWidth="1"/>
    <col min="4626" max="4626" width="4" style="8" customWidth="1"/>
    <col min="4627" max="4627" width="2.5" style="8" customWidth="1"/>
    <col min="4628" max="4630" width="3.125" style="8" customWidth="1"/>
    <col min="4631" max="4638" width="4" style="8" customWidth="1"/>
    <col min="4639" max="4641" width="3.5" style="8" customWidth="1"/>
    <col min="4642" max="4642" width="3" style="8" customWidth="1"/>
    <col min="4643" max="4643" width="3.125" style="8" customWidth="1"/>
    <col min="4644" max="4644" width="4.625" style="8" customWidth="1"/>
    <col min="4645" max="4868" width="9" style="8"/>
    <col min="4869" max="4869" width="4.875" style="8" customWidth="1"/>
    <col min="4870" max="4870" width="8.5" style="8" customWidth="1"/>
    <col min="4871" max="4871" width="4" style="8" customWidth="1"/>
    <col min="4872" max="4872" width="5.75" style="8" customWidth="1"/>
    <col min="4873" max="4874" width="4" style="8" customWidth="1"/>
    <col min="4875" max="4875" width="3.25" style="8" customWidth="1"/>
    <col min="4876" max="4878" width="4" style="8" customWidth="1"/>
    <col min="4879" max="4879" width="3" style="8" customWidth="1"/>
    <col min="4880" max="4880" width="4" style="8" customWidth="1"/>
    <col min="4881" max="4881" width="2.75" style="8" customWidth="1"/>
    <col min="4882" max="4882" width="4" style="8" customWidth="1"/>
    <col min="4883" max="4883" width="2.5" style="8" customWidth="1"/>
    <col min="4884" max="4886" width="3.125" style="8" customWidth="1"/>
    <col min="4887" max="4894" width="4" style="8" customWidth="1"/>
    <col min="4895" max="4897" width="3.5" style="8" customWidth="1"/>
    <col min="4898" max="4898" width="3" style="8" customWidth="1"/>
    <col min="4899" max="4899" width="3.125" style="8" customWidth="1"/>
    <col min="4900" max="4900" width="4.625" style="8" customWidth="1"/>
    <col min="4901" max="5124" width="9" style="8"/>
    <col min="5125" max="5125" width="4.875" style="8" customWidth="1"/>
    <col min="5126" max="5126" width="8.5" style="8" customWidth="1"/>
    <col min="5127" max="5127" width="4" style="8" customWidth="1"/>
    <col min="5128" max="5128" width="5.75" style="8" customWidth="1"/>
    <col min="5129" max="5130" width="4" style="8" customWidth="1"/>
    <col min="5131" max="5131" width="3.25" style="8" customWidth="1"/>
    <col min="5132" max="5134" width="4" style="8" customWidth="1"/>
    <col min="5135" max="5135" width="3" style="8" customWidth="1"/>
    <col min="5136" max="5136" width="4" style="8" customWidth="1"/>
    <col min="5137" max="5137" width="2.75" style="8" customWidth="1"/>
    <col min="5138" max="5138" width="4" style="8" customWidth="1"/>
    <col min="5139" max="5139" width="2.5" style="8" customWidth="1"/>
    <col min="5140" max="5142" width="3.125" style="8" customWidth="1"/>
    <col min="5143" max="5150" width="4" style="8" customWidth="1"/>
    <col min="5151" max="5153" width="3.5" style="8" customWidth="1"/>
    <col min="5154" max="5154" width="3" style="8" customWidth="1"/>
    <col min="5155" max="5155" width="3.125" style="8" customWidth="1"/>
    <col min="5156" max="5156" width="4.625" style="8" customWidth="1"/>
    <col min="5157" max="5380" width="9" style="8"/>
    <col min="5381" max="5381" width="4.875" style="8" customWidth="1"/>
    <col min="5382" max="5382" width="8.5" style="8" customWidth="1"/>
    <col min="5383" max="5383" width="4" style="8" customWidth="1"/>
    <col min="5384" max="5384" width="5.75" style="8" customWidth="1"/>
    <col min="5385" max="5386" width="4" style="8" customWidth="1"/>
    <col min="5387" max="5387" width="3.25" style="8" customWidth="1"/>
    <col min="5388" max="5390" width="4" style="8" customWidth="1"/>
    <col min="5391" max="5391" width="3" style="8" customWidth="1"/>
    <col min="5392" max="5392" width="4" style="8" customWidth="1"/>
    <col min="5393" max="5393" width="2.75" style="8" customWidth="1"/>
    <col min="5394" max="5394" width="4" style="8" customWidth="1"/>
    <col min="5395" max="5395" width="2.5" style="8" customWidth="1"/>
    <col min="5396" max="5398" width="3.125" style="8" customWidth="1"/>
    <col min="5399" max="5406" width="4" style="8" customWidth="1"/>
    <col min="5407" max="5409" width="3.5" style="8" customWidth="1"/>
    <col min="5410" max="5410" width="3" style="8" customWidth="1"/>
    <col min="5411" max="5411" width="3.125" style="8" customWidth="1"/>
    <col min="5412" max="5412" width="4.625" style="8" customWidth="1"/>
    <col min="5413" max="5636" width="9" style="8"/>
    <col min="5637" max="5637" width="4.875" style="8" customWidth="1"/>
    <col min="5638" max="5638" width="8.5" style="8" customWidth="1"/>
    <col min="5639" max="5639" width="4" style="8" customWidth="1"/>
    <col min="5640" max="5640" width="5.75" style="8" customWidth="1"/>
    <col min="5641" max="5642" width="4" style="8" customWidth="1"/>
    <col min="5643" max="5643" width="3.25" style="8" customWidth="1"/>
    <col min="5644" max="5646" width="4" style="8" customWidth="1"/>
    <col min="5647" max="5647" width="3" style="8" customWidth="1"/>
    <col min="5648" max="5648" width="4" style="8" customWidth="1"/>
    <col min="5649" max="5649" width="2.75" style="8" customWidth="1"/>
    <col min="5650" max="5650" width="4" style="8" customWidth="1"/>
    <col min="5651" max="5651" width="2.5" style="8" customWidth="1"/>
    <col min="5652" max="5654" width="3.125" style="8" customWidth="1"/>
    <col min="5655" max="5662" width="4" style="8" customWidth="1"/>
    <col min="5663" max="5665" width="3.5" style="8" customWidth="1"/>
    <col min="5666" max="5666" width="3" style="8" customWidth="1"/>
    <col min="5667" max="5667" width="3.125" style="8" customWidth="1"/>
    <col min="5668" max="5668" width="4.625" style="8" customWidth="1"/>
    <col min="5669" max="5892" width="9" style="8"/>
    <col min="5893" max="5893" width="4.875" style="8" customWidth="1"/>
    <col min="5894" max="5894" width="8.5" style="8" customWidth="1"/>
    <col min="5895" max="5895" width="4" style="8" customWidth="1"/>
    <col min="5896" max="5896" width="5.75" style="8" customWidth="1"/>
    <col min="5897" max="5898" width="4" style="8" customWidth="1"/>
    <col min="5899" max="5899" width="3.25" style="8" customWidth="1"/>
    <col min="5900" max="5902" width="4" style="8" customWidth="1"/>
    <col min="5903" max="5903" width="3" style="8" customWidth="1"/>
    <col min="5904" max="5904" width="4" style="8" customWidth="1"/>
    <col min="5905" max="5905" width="2.75" style="8" customWidth="1"/>
    <col min="5906" max="5906" width="4" style="8" customWidth="1"/>
    <col min="5907" max="5907" width="2.5" style="8" customWidth="1"/>
    <col min="5908" max="5910" width="3.125" style="8" customWidth="1"/>
    <col min="5911" max="5918" width="4" style="8" customWidth="1"/>
    <col min="5919" max="5921" width="3.5" style="8" customWidth="1"/>
    <col min="5922" max="5922" width="3" style="8" customWidth="1"/>
    <col min="5923" max="5923" width="3.125" style="8" customWidth="1"/>
    <col min="5924" max="5924" width="4.625" style="8" customWidth="1"/>
    <col min="5925" max="6148" width="9" style="8"/>
    <col min="6149" max="6149" width="4.875" style="8" customWidth="1"/>
    <col min="6150" max="6150" width="8.5" style="8" customWidth="1"/>
    <col min="6151" max="6151" width="4" style="8" customWidth="1"/>
    <col min="6152" max="6152" width="5.75" style="8" customWidth="1"/>
    <col min="6153" max="6154" width="4" style="8" customWidth="1"/>
    <col min="6155" max="6155" width="3.25" style="8" customWidth="1"/>
    <col min="6156" max="6158" width="4" style="8" customWidth="1"/>
    <col min="6159" max="6159" width="3" style="8" customWidth="1"/>
    <col min="6160" max="6160" width="4" style="8" customWidth="1"/>
    <col min="6161" max="6161" width="2.75" style="8" customWidth="1"/>
    <col min="6162" max="6162" width="4" style="8" customWidth="1"/>
    <col min="6163" max="6163" width="2.5" style="8" customWidth="1"/>
    <col min="6164" max="6166" width="3.125" style="8" customWidth="1"/>
    <col min="6167" max="6174" width="4" style="8" customWidth="1"/>
    <col min="6175" max="6177" width="3.5" style="8" customWidth="1"/>
    <col min="6178" max="6178" width="3" style="8" customWidth="1"/>
    <col min="6179" max="6179" width="3.125" style="8" customWidth="1"/>
    <col min="6180" max="6180" width="4.625" style="8" customWidth="1"/>
    <col min="6181" max="6404" width="9" style="8"/>
    <col min="6405" max="6405" width="4.875" style="8" customWidth="1"/>
    <col min="6406" max="6406" width="8.5" style="8" customWidth="1"/>
    <col min="6407" max="6407" width="4" style="8" customWidth="1"/>
    <col min="6408" max="6408" width="5.75" style="8" customWidth="1"/>
    <col min="6409" max="6410" width="4" style="8" customWidth="1"/>
    <col min="6411" max="6411" width="3.25" style="8" customWidth="1"/>
    <col min="6412" max="6414" width="4" style="8" customWidth="1"/>
    <col min="6415" max="6415" width="3" style="8" customWidth="1"/>
    <col min="6416" max="6416" width="4" style="8" customWidth="1"/>
    <col min="6417" max="6417" width="2.75" style="8" customWidth="1"/>
    <col min="6418" max="6418" width="4" style="8" customWidth="1"/>
    <col min="6419" max="6419" width="2.5" style="8" customWidth="1"/>
    <col min="6420" max="6422" width="3.125" style="8" customWidth="1"/>
    <col min="6423" max="6430" width="4" style="8" customWidth="1"/>
    <col min="6431" max="6433" width="3.5" style="8" customWidth="1"/>
    <col min="6434" max="6434" width="3" style="8" customWidth="1"/>
    <col min="6435" max="6435" width="3.125" style="8" customWidth="1"/>
    <col min="6436" max="6436" width="4.625" style="8" customWidth="1"/>
    <col min="6437" max="6660" width="9" style="8"/>
    <col min="6661" max="6661" width="4.875" style="8" customWidth="1"/>
    <col min="6662" max="6662" width="8.5" style="8" customWidth="1"/>
    <col min="6663" max="6663" width="4" style="8" customWidth="1"/>
    <col min="6664" max="6664" width="5.75" style="8" customWidth="1"/>
    <col min="6665" max="6666" width="4" style="8" customWidth="1"/>
    <col min="6667" max="6667" width="3.25" style="8" customWidth="1"/>
    <col min="6668" max="6670" width="4" style="8" customWidth="1"/>
    <col min="6671" max="6671" width="3" style="8" customWidth="1"/>
    <col min="6672" max="6672" width="4" style="8" customWidth="1"/>
    <col min="6673" max="6673" width="2.75" style="8" customWidth="1"/>
    <col min="6674" max="6674" width="4" style="8" customWidth="1"/>
    <col min="6675" max="6675" width="2.5" style="8" customWidth="1"/>
    <col min="6676" max="6678" width="3.125" style="8" customWidth="1"/>
    <col min="6679" max="6686" width="4" style="8" customWidth="1"/>
    <col min="6687" max="6689" width="3.5" style="8" customWidth="1"/>
    <col min="6690" max="6690" width="3" style="8" customWidth="1"/>
    <col min="6691" max="6691" width="3.125" style="8" customWidth="1"/>
    <col min="6692" max="6692" width="4.625" style="8" customWidth="1"/>
    <col min="6693" max="6916" width="9" style="8"/>
    <col min="6917" max="6917" width="4.875" style="8" customWidth="1"/>
    <col min="6918" max="6918" width="8.5" style="8" customWidth="1"/>
    <col min="6919" max="6919" width="4" style="8" customWidth="1"/>
    <col min="6920" max="6920" width="5.75" style="8" customWidth="1"/>
    <col min="6921" max="6922" width="4" style="8" customWidth="1"/>
    <col min="6923" max="6923" width="3.25" style="8" customWidth="1"/>
    <col min="6924" max="6926" width="4" style="8" customWidth="1"/>
    <col min="6927" max="6927" width="3" style="8" customWidth="1"/>
    <col min="6928" max="6928" width="4" style="8" customWidth="1"/>
    <col min="6929" max="6929" width="2.75" style="8" customWidth="1"/>
    <col min="6930" max="6930" width="4" style="8" customWidth="1"/>
    <col min="6931" max="6931" width="2.5" style="8" customWidth="1"/>
    <col min="6932" max="6934" width="3.125" style="8" customWidth="1"/>
    <col min="6935" max="6942" width="4" style="8" customWidth="1"/>
    <col min="6943" max="6945" width="3.5" style="8" customWidth="1"/>
    <col min="6946" max="6946" width="3" style="8" customWidth="1"/>
    <col min="6947" max="6947" width="3.125" style="8" customWidth="1"/>
    <col min="6948" max="6948" width="4.625" style="8" customWidth="1"/>
    <col min="6949" max="7172" width="9" style="8"/>
    <col min="7173" max="7173" width="4.875" style="8" customWidth="1"/>
    <col min="7174" max="7174" width="8.5" style="8" customWidth="1"/>
    <col min="7175" max="7175" width="4" style="8" customWidth="1"/>
    <col min="7176" max="7176" width="5.75" style="8" customWidth="1"/>
    <col min="7177" max="7178" width="4" style="8" customWidth="1"/>
    <col min="7179" max="7179" width="3.25" style="8" customWidth="1"/>
    <col min="7180" max="7182" width="4" style="8" customWidth="1"/>
    <col min="7183" max="7183" width="3" style="8" customWidth="1"/>
    <col min="7184" max="7184" width="4" style="8" customWidth="1"/>
    <col min="7185" max="7185" width="2.75" style="8" customWidth="1"/>
    <col min="7186" max="7186" width="4" style="8" customWidth="1"/>
    <col min="7187" max="7187" width="2.5" style="8" customWidth="1"/>
    <col min="7188" max="7190" width="3.125" style="8" customWidth="1"/>
    <col min="7191" max="7198" width="4" style="8" customWidth="1"/>
    <col min="7199" max="7201" width="3.5" style="8" customWidth="1"/>
    <col min="7202" max="7202" width="3" style="8" customWidth="1"/>
    <col min="7203" max="7203" width="3.125" style="8" customWidth="1"/>
    <col min="7204" max="7204" width="4.625" style="8" customWidth="1"/>
    <col min="7205" max="7428" width="9" style="8"/>
    <col min="7429" max="7429" width="4.875" style="8" customWidth="1"/>
    <col min="7430" max="7430" width="8.5" style="8" customWidth="1"/>
    <col min="7431" max="7431" width="4" style="8" customWidth="1"/>
    <col min="7432" max="7432" width="5.75" style="8" customWidth="1"/>
    <col min="7433" max="7434" width="4" style="8" customWidth="1"/>
    <col min="7435" max="7435" width="3.25" style="8" customWidth="1"/>
    <col min="7436" max="7438" width="4" style="8" customWidth="1"/>
    <col min="7439" max="7439" width="3" style="8" customWidth="1"/>
    <col min="7440" max="7440" width="4" style="8" customWidth="1"/>
    <col min="7441" max="7441" width="2.75" style="8" customWidth="1"/>
    <col min="7442" max="7442" width="4" style="8" customWidth="1"/>
    <col min="7443" max="7443" width="2.5" style="8" customWidth="1"/>
    <col min="7444" max="7446" width="3.125" style="8" customWidth="1"/>
    <col min="7447" max="7454" width="4" style="8" customWidth="1"/>
    <col min="7455" max="7457" width="3.5" style="8" customWidth="1"/>
    <col min="7458" max="7458" width="3" style="8" customWidth="1"/>
    <col min="7459" max="7459" width="3.125" style="8" customWidth="1"/>
    <col min="7460" max="7460" width="4.625" style="8" customWidth="1"/>
    <col min="7461" max="7684" width="9" style="8"/>
    <col min="7685" max="7685" width="4.875" style="8" customWidth="1"/>
    <col min="7686" max="7686" width="8.5" style="8" customWidth="1"/>
    <col min="7687" max="7687" width="4" style="8" customWidth="1"/>
    <col min="7688" max="7688" width="5.75" style="8" customWidth="1"/>
    <col min="7689" max="7690" width="4" style="8" customWidth="1"/>
    <col min="7691" max="7691" width="3.25" style="8" customWidth="1"/>
    <col min="7692" max="7694" width="4" style="8" customWidth="1"/>
    <col min="7695" max="7695" width="3" style="8" customWidth="1"/>
    <col min="7696" max="7696" width="4" style="8" customWidth="1"/>
    <col min="7697" max="7697" width="2.75" style="8" customWidth="1"/>
    <col min="7698" max="7698" width="4" style="8" customWidth="1"/>
    <col min="7699" max="7699" width="2.5" style="8" customWidth="1"/>
    <col min="7700" max="7702" width="3.125" style="8" customWidth="1"/>
    <col min="7703" max="7710" width="4" style="8" customWidth="1"/>
    <col min="7711" max="7713" width="3.5" style="8" customWidth="1"/>
    <col min="7714" max="7714" width="3" style="8" customWidth="1"/>
    <col min="7715" max="7715" width="3.125" style="8" customWidth="1"/>
    <col min="7716" max="7716" width="4.625" style="8" customWidth="1"/>
    <col min="7717" max="7940" width="9" style="8"/>
    <col min="7941" max="7941" width="4.875" style="8" customWidth="1"/>
    <col min="7942" max="7942" width="8.5" style="8" customWidth="1"/>
    <col min="7943" max="7943" width="4" style="8" customWidth="1"/>
    <col min="7944" max="7944" width="5.75" style="8" customWidth="1"/>
    <col min="7945" max="7946" width="4" style="8" customWidth="1"/>
    <col min="7947" max="7947" width="3.25" style="8" customWidth="1"/>
    <col min="7948" max="7950" width="4" style="8" customWidth="1"/>
    <col min="7951" max="7951" width="3" style="8" customWidth="1"/>
    <col min="7952" max="7952" width="4" style="8" customWidth="1"/>
    <col min="7953" max="7953" width="2.75" style="8" customWidth="1"/>
    <col min="7954" max="7954" width="4" style="8" customWidth="1"/>
    <col min="7955" max="7955" width="2.5" style="8" customWidth="1"/>
    <col min="7956" max="7958" width="3.125" style="8" customWidth="1"/>
    <col min="7959" max="7966" width="4" style="8" customWidth="1"/>
    <col min="7967" max="7969" width="3.5" style="8" customWidth="1"/>
    <col min="7970" max="7970" width="3" style="8" customWidth="1"/>
    <col min="7971" max="7971" width="3.125" style="8" customWidth="1"/>
    <col min="7972" max="7972" width="4.625" style="8" customWidth="1"/>
    <col min="7973" max="8196" width="9" style="8"/>
    <col min="8197" max="8197" width="4.875" style="8" customWidth="1"/>
    <col min="8198" max="8198" width="8.5" style="8" customWidth="1"/>
    <col min="8199" max="8199" width="4" style="8" customWidth="1"/>
    <col min="8200" max="8200" width="5.75" style="8" customWidth="1"/>
    <col min="8201" max="8202" width="4" style="8" customWidth="1"/>
    <col min="8203" max="8203" width="3.25" style="8" customWidth="1"/>
    <col min="8204" max="8206" width="4" style="8" customWidth="1"/>
    <col min="8207" max="8207" width="3" style="8" customWidth="1"/>
    <col min="8208" max="8208" width="4" style="8" customWidth="1"/>
    <col min="8209" max="8209" width="2.75" style="8" customWidth="1"/>
    <col min="8210" max="8210" width="4" style="8" customWidth="1"/>
    <col min="8211" max="8211" width="2.5" style="8" customWidth="1"/>
    <col min="8212" max="8214" width="3.125" style="8" customWidth="1"/>
    <col min="8215" max="8222" width="4" style="8" customWidth="1"/>
    <col min="8223" max="8225" width="3.5" style="8" customWidth="1"/>
    <col min="8226" max="8226" width="3" style="8" customWidth="1"/>
    <col min="8227" max="8227" width="3.125" style="8" customWidth="1"/>
    <col min="8228" max="8228" width="4.625" style="8" customWidth="1"/>
    <col min="8229" max="8452" width="9" style="8"/>
    <col min="8453" max="8453" width="4.875" style="8" customWidth="1"/>
    <col min="8454" max="8454" width="8.5" style="8" customWidth="1"/>
    <col min="8455" max="8455" width="4" style="8" customWidth="1"/>
    <col min="8456" max="8456" width="5.75" style="8" customWidth="1"/>
    <col min="8457" max="8458" width="4" style="8" customWidth="1"/>
    <col min="8459" max="8459" width="3.25" style="8" customWidth="1"/>
    <col min="8460" max="8462" width="4" style="8" customWidth="1"/>
    <col min="8463" max="8463" width="3" style="8" customWidth="1"/>
    <col min="8464" max="8464" width="4" style="8" customWidth="1"/>
    <col min="8465" max="8465" width="2.75" style="8" customWidth="1"/>
    <col min="8466" max="8466" width="4" style="8" customWidth="1"/>
    <col min="8467" max="8467" width="2.5" style="8" customWidth="1"/>
    <col min="8468" max="8470" width="3.125" style="8" customWidth="1"/>
    <col min="8471" max="8478" width="4" style="8" customWidth="1"/>
    <col min="8479" max="8481" width="3.5" style="8" customWidth="1"/>
    <col min="8482" max="8482" width="3" style="8" customWidth="1"/>
    <col min="8483" max="8483" width="3.125" style="8" customWidth="1"/>
    <col min="8484" max="8484" width="4.625" style="8" customWidth="1"/>
    <col min="8485" max="8708" width="9" style="8"/>
    <col min="8709" max="8709" width="4.875" style="8" customWidth="1"/>
    <col min="8710" max="8710" width="8.5" style="8" customWidth="1"/>
    <col min="8711" max="8711" width="4" style="8" customWidth="1"/>
    <col min="8712" max="8712" width="5.75" style="8" customWidth="1"/>
    <col min="8713" max="8714" width="4" style="8" customWidth="1"/>
    <col min="8715" max="8715" width="3.25" style="8" customWidth="1"/>
    <col min="8716" max="8718" width="4" style="8" customWidth="1"/>
    <col min="8719" max="8719" width="3" style="8" customWidth="1"/>
    <col min="8720" max="8720" width="4" style="8" customWidth="1"/>
    <col min="8721" max="8721" width="2.75" style="8" customWidth="1"/>
    <col min="8722" max="8722" width="4" style="8" customWidth="1"/>
    <col min="8723" max="8723" width="2.5" style="8" customWidth="1"/>
    <col min="8724" max="8726" width="3.125" style="8" customWidth="1"/>
    <col min="8727" max="8734" width="4" style="8" customWidth="1"/>
    <col min="8735" max="8737" width="3.5" style="8" customWidth="1"/>
    <col min="8738" max="8738" width="3" style="8" customWidth="1"/>
    <col min="8739" max="8739" width="3.125" style="8" customWidth="1"/>
    <col min="8740" max="8740" width="4.625" style="8" customWidth="1"/>
    <col min="8741" max="8964" width="9" style="8"/>
    <col min="8965" max="8965" width="4.875" style="8" customWidth="1"/>
    <col min="8966" max="8966" width="8.5" style="8" customWidth="1"/>
    <col min="8967" max="8967" width="4" style="8" customWidth="1"/>
    <col min="8968" max="8968" width="5.75" style="8" customWidth="1"/>
    <col min="8969" max="8970" width="4" style="8" customWidth="1"/>
    <col min="8971" max="8971" width="3.25" style="8" customWidth="1"/>
    <col min="8972" max="8974" width="4" style="8" customWidth="1"/>
    <col min="8975" max="8975" width="3" style="8" customWidth="1"/>
    <col min="8976" max="8976" width="4" style="8" customWidth="1"/>
    <col min="8977" max="8977" width="2.75" style="8" customWidth="1"/>
    <col min="8978" max="8978" width="4" style="8" customWidth="1"/>
    <col min="8979" max="8979" width="2.5" style="8" customWidth="1"/>
    <col min="8980" max="8982" width="3.125" style="8" customWidth="1"/>
    <col min="8983" max="8990" width="4" style="8" customWidth="1"/>
    <col min="8991" max="8993" width="3.5" style="8" customWidth="1"/>
    <col min="8994" max="8994" width="3" style="8" customWidth="1"/>
    <col min="8995" max="8995" width="3.125" style="8" customWidth="1"/>
    <col min="8996" max="8996" width="4.625" style="8" customWidth="1"/>
    <col min="8997" max="9220" width="9" style="8"/>
    <col min="9221" max="9221" width="4.875" style="8" customWidth="1"/>
    <col min="9222" max="9222" width="8.5" style="8" customWidth="1"/>
    <col min="9223" max="9223" width="4" style="8" customWidth="1"/>
    <col min="9224" max="9224" width="5.75" style="8" customWidth="1"/>
    <col min="9225" max="9226" width="4" style="8" customWidth="1"/>
    <col min="9227" max="9227" width="3.25" style="8" customWidth="1"/>
    <col min="9228" max="9230" width="4" style="8" customWidth="1"/>
    <col min="9231" max="9231" width="3" style="8" customWidth="1"/>
    <col min="9232" max="9232" width="4" style="8" customWidth="1"/>
    <col min="9233" max="9233" width="2.75" style="8" customWidth="1"/>
    <col min="9234" max="9234" width="4" style="8" customWidth="1"/>
    <col min="9235" max="9235" width="2.5" style="8" customWidth="1"/>
    <col min="9236" max="9238" width="3.125" style="8" customWidth="1"/>
    <col min="9239" max="9246" width="4" style="8" customWidth="1"/>
    <col min="9247" max="9249" width="3.5" style="8" customWidth="1"/>
    <col min="9250" max="9250" width="3" style="8" customWidth="1"/>
    <col min="9251" max="9251" width="3.125" style="8" customWidth="1"/>
    <col min="9252" max="9252" width="4.625" style="8" customWidth="1"/>
    <col min="9253" max="9476" width="9" style="8"/>
    <col min="9477" max="9477" width="4.875" style="8" customWidth="1"/>
    <col min="9478" max="9478" width="8.5" style="8" customWidth="1"/>
    <col min="9479" max="9479" width="4" style="8" customWidth="1"/>
    <col min="9480" max="9480" width="5.75" style="8" customWidth="1"/>
    <col min="9481" max="9482" width="4" style="8" customWidth="1"/>
    <col min="9483" max="9483" width="3.25" style="8" customWidth="1"/>
    <col min="9484" max="9486" width="4" style="8" customWidth="1"/>
    <col min="9487" max="9487" width="3" style="8" customWidth="1"/>
    <col min="9488" max="9488" width="4" style="8" customWidth="1"/>
    <col min="9489" max="9489" width="2.75" style="8" customWidth="1"/>
    <col min="9490" max="9490" width="4" style="8" customWidth="1"/>
    <col min="9491" max="9491" width="2.5" style="8" customWidth="1"/>
    <col min="9492" max="9494" width="3.125" style="8" customWidth="1"/>
    <col min="9495" max="9502" width="4" style="8" customWidth="1"/>
    <col min="9503" max="9505" width="3.5" style="8" customWidth="1"/>
    <col min="9506" max="9506" width="3" style="8" customWidth="1"/>
    <col min="9507" max="9507" width="3.125" style="8" customWidth="1"/>
    <col min="9508" max="9508" width="4.625" style="8" customWidth="1"/>
    <col min="9509" max="9732" width="9" style="8"/>
    <col min="9733" max="9733" width="4.875" style="8" customWidth="1"/>
    <col min="9734" max="9734" width="8.5" style="8" customWidth="1"/>
    <col min="9735" max="9735" width="4" style="8" customWidth="1"/>
    <col min="9736" max="9736" width="5.75" style="8" customWidth="1"/>
    <col min="9737" max="9738" width="4" style="8" customWidth="1"/>
    <col min="9739" max="9739" width="3.25" style="8" customWidth="1"/>
    <col min="9740" max="9742" width="4" style="8" customWidth="1"/>
    <col min="9743" max="9743" width="3" style="8" customWidth="1"/>
    <col min="9744" max="9744" width="4" style="8" customWidth="1"/>
    <col min="9745" max="9745" width="2.75" style="8" customWidth="1"/>
    <col min="9746" max="9746" width="4" style="8" customWidth="1"/>
    <col min="9747" max="9747" width="2.5" style="8" customWidth="1"/>
    <col min="9748" max="9750" width="3.125" style="8" customWidth="1"/>
    <col min="9751" max="9758" width="4" style="8" customWidth="1"/>
    <col min="9759" max="9761" width="3.5" style="8" customWidth="1"/>
    <col min="9762" max="9762" width="3" style="8" customWidth="1"/>
    <col min="9763" max="9763" width="3.125" style="8" customWidth="1"/>
    <col min="9764" max="9764" width="4.625" style="8" customWidth="1"/>
    <col min="9765" max="9988" width="9" style="8"/>
    <col min="9989" max="9989" width="4.875" style="8" customWidth="1"/>
    <col min="9990" max="9990" width="8.5" style="8" customWidth="1"/>
    <col min="9991" max="9991" width="4" style="8" customWidth="1"/>
    <col min="9992" max="9992" width="5.75" style="8" customWidth="1"/>
    <col min="9993" max="9994" width="4" style="8" customWidth="1"/>
    <col min="9995" max="9995" width="3.25" style="8" customWidth="1"/>
    <col min="9996" max="9998" width="4" style="8" customWidth="1"/>
    <col min="9999" max="9999" width="3" style="8" customWidth="1"/>
    <col min="10000" max="10000" width="4" style="8" customWidth="1"/>
    <col min="10001" max="10001" width="2.75" style="8" customWidth="1"/>
    <col min="10002" max="10002" width="4" style="8" customWidth="1"/>
    <col min="10003" max="10003" width="2.5" style="8" customWidth="1"/>
    <col min="10004" max="10006" width="3.125" style="8" customWidth="1"/>
    <col min="10007" max="10014" width="4" style="8" customWidth="1"/>
    <col min="10015" max="10017" width="3.5" style="8" customWidth="1"/>
    <col min="10018" max="10018" width="3" style="8" customWidth="1"/>
    <col min="10019" max="10019" width="3.125" style="8" customWidth="1"/>
    <col min="10020" max="10020" width="4.625" style="8" customWidth="1"/>
    <col min="10021" max="10244" width="9" style="8"/>
    <col min="10245" max="10245" width="4.875" style="8" customWidth="1"/>
    <col min="10246" max="10246" width="8.5" style="8" customWidth="1"/>
    <col min="10247" max="10247" width="4" style="8" customWidth="1"/>
    <col min="10248" max="10248" width="5.75" style="8" customWidth="1"/>
    <col min="10249" max="10250" width="4" style="8" customWidth="1"/>
    <col min="10251" max="10251" width="3.25" style="8" customWidth="1"/>
    <col min="10252" max="10254" width="4" style="8" customWidth="1"/>
    <col min="10255" max="10255" width="3" style="8" customWidth="1"/>
    <col min="10256" max="10256" width="4" style="8" customWidth="1"/>
    <col min="10257" max="10257" width="2.75" style="8" customWidth="1"/>
    <col min="10258" max="10258" width="4" style="8" customWidth="1"/>
    <col min="10259" max="10259" width="2.5" style="8" customWidth="1"/>
    <col min="10260" max="10262" width="3.125" style="8" customWidth="1"/>
    <col min="10263" max="10270" width="4" style="8" customWidth="1"/>
    <col min="10271" max="10273" width="3.5" style="8" customWidth="1"/>
    <col min="10274" max="10274" width="3" style="8" customWidth="1"/>
    <col min="10275" max="10275" width="3.125" style="8" customWidth="1"/>
    <col min="10276" max="10276" width="4.625" style="8" customWidth="1"/>
    <col min="10277" max="10500" width="9" style="8"/>
    <col min="10501" max="10501" width="4.875" style="8" customWidth="1"/>
    <col min="10502" max="10502" width="8.5" style="8" customWidth="1"/>
    <col min="10503" max="10503" width="4" style="8" customWidth="1"/>
    <col min="10504" max="10504" width="5.75" style="8" customWidth="1"/>
    <col min="10505" max="10506" width="4" style="8" customWidth="1"/>
    <col min="10507" max="10507" width="3.25" style="8" customWidth="1"/>
    <col min="10508" max="10510" width="4" style="8" customWidth="1"/>
    <col min="10511" max="10511" width="3" style="8" customWidth="1"/>
    <col min="10512" max="10512" width="4" style="8" customWidth="1"/>
    <col min="10513" max="10513" width="2.75" style="8" customWidth="1"/>
    <col min="10514" max="10514" width="4" style="8" customWidth="1"/>
    <col min="10515" max="10515" width="2.5" style="8" customWidth="1"/>
    <col min="10516" max="10518" width="3.125" style="8" customWidth="1"/>
    <col min="10519" max="10526" width="4" style="8" customWidth="1"/>
    <col min="10527" max="10529" width="3.5" style="8" customWidth="1"/>
    <col min="10530" max="10530" width="3" style="8" customWidth="1"/>
    <col min="10531" max="10531" width="3.125" style="8" customWidth="1"/>
    <col min="10532" max="10532" width="4.625" style="8" customWidth="1"/>
    <col min="10533" max="10756" width="9" style="8"/>
    <col min="10757" max="10757" width="4.875" style="8" customWidth="1"/>
    <col min="10758" max="10758" width="8.5" style="8" customWidth="1"/>
    <col min="10759" max="10759" width="4" style="8" customWidth="1"/>
    <col min="10760" max="10760" width="5.75" style="8" customWidth="1"/>
    <col min="10761" max="10762" width="4" style="8" customWidth="1"/>
    <col min="10763" max="10763" width="3.25" style="8" customWidth="1"/>
    <col min="10764" max="10766" width="4" style="8" customWidth="1"/>
    <col min="10767" max="10767" width="3" style="8" customWidth="1"/>
    <col min="10768" max="10768" width="4" style="8" customWidth="1"/>
    <col min="10769" max="10769" width="2.75" style="8" customWidth="1"/>
    <col min="10770" max="10770" width="4" style="8" customWidth="1"/>
    <col min="10771" max="10771" width="2.5" style="8" customWidth="1"/>
    <col min="10772" max="10774" width="3.125" style="8" customWidth="1"/>
    <col min="10775" max="10782" width="4" style="8" customWidth="1"/>
    <col min="10783" max="10785" width="3.5" style="8" customWidth="1"/>
    <col min="10786" max="10786" width="3" style="8" customWidth="1"/>
    <col min="10787" max="10787" width="3.125" style="8" customWidth="1"/>
    <col min="10788" max="10788" width="4.625" style="8" customWidth="1"/>
    <col min="10789" max="11012" width="9" style="8"/>
    <col min="11013" max="11013" width="4.875" style="8" customWidth="1"/>
    <col min="11014" max="11014" width="8.5" style="8" customWidth="1"/>
    <col min="11015" max="11015" width="4" style="8" customWidth="1"/>
    <col min="11016" max="11016" width="5.75" style="8" customWidth="1"/>
    <col min="11017" max="11018" width="4" style="8" customWidth="1"/>
    <col min="11019" max="11019" width="3.25" style="8" customWidth="1"/>
    <col min="11020" max="11022" width="4" style="8" customWidth="1"/>
    <col min="11023" max="11023" width="3" style="8" customWidth="1"/>
    <col min="11024" max="11024" width="4" style="8" customWidth="1"/>
    <col min="11025" max="11025" width="2.75" style="8" customWidth="1"/>
    <col min="11026" max="11026" width="4" style="8" customWidth="1"/>
    <col min="11027" max="11027" width="2.5" style="8" customWidth="1"/>
    <col min="11028" max="11030" width="3.125" style="8" customWidth="1"/>
    <col min="11031" max="11038" width="4" style="8" customWidth="1"/>
    <col min="11039" max="11041" width="3.5" style="8" customWidth="1"/>
    <col min="11042" max="11042" width="3" style="8" customWidth="1"/>
    <col min="11043" max="11043" width="3.125" style="8" customWidth="1"/>
    <col min="11044" max="11044" width="4.625" style="8" customWidth="1"/>
    <col min="11045" max="11268" width="9" style="8"/>
    <col min="11269" max="11269" width="4.875" style="8" customWidth="1"/>
    <col min="11270" max="11270" width="8.5" style="8" customWidth="1"/>
    <col min="11271" max="11271" width="4" style="8" customWidth="1"/>
    <col min="11272" max="11272" width="5.75" style="8" customWidth="1"/>
    <col min="11273" max="11274" width="4" style="8" customWidth="1"/>
    <col min="11275" max="11275" width="3.25" style="8" customWidth="1"/>
    <col min="11276" max="11278" width="4" style="8" customWidth="1"/>
    <col min="11279" max="11279" width="3" style="8" customWidth="1"/>
    <col min="11280" max="11280" width="4" style="8" customWidth="1"/>
    <col min="11281" max="11281" width="2.75" style="8" customWidth="1"/>
    <col min="11282" max="11282" width="4" style="8" customWidth="1"/>
    <col min="11283" max="11283" width="2.5" style="8" customWidth="1"/>
    <col min="11284" max="11286" width="3.125" style="8" customWidth="1"/>
    <col min="11287" max="11294" width="4" style="8" customWidth="1"/>
    <col min="11295" max="11297" width="3.5" style="8" customWidth="1"/>
    <col min="11298" max="11298" width="3" style="8" customWidth="1"/>
    <col min="11299" max="11299" width="3.125" style="8" customWidth="1"/>
    <col min="11300" max="11300" width="4.625" style="8" customWidth="1"/>
    <col min="11301" max="11524" width="9" style="8"/>
    <col min="11525" max="11525" width="4.875" style="8" customWidth="1"/>
    <col min="11526" max="11526" width="8.5" style="8" customWidth="1"/>
    <col min="11527" max="11527" width="4" style="8" customWidth="1"/>
    <col min="11528" max="11528" width="5.75" style="8" customWidth="1"/>
    <col min="11529" max="11530" width="4" style="8" customWidth="1"/>
    <col min="11531" max="11531" width="3.25" style="8" customWidth="1"/>
    <col min="11532" max="11534" width="4" style="8" customWidth="1"/>
    <col min="11535" max="11535" width="3" style="8" customWidth="1"/>
    <col min="11536" max="11536" width="4" style="8" customWidth="1"/>
    <col min="11537" max="11537" width="2.75" style="8" customWidth="1"/>
    <col min="11538" max="11538" width="4" style="8" customWidth="1"/>
    <col min="11539" max="11539" width="2.5" style="8" customWidth="1"/>
    <col min="11540" max="11542" width="3.125" style="8" customWidth="1"/>
    <col min="11543" max="11550" width="4" style="8" customWidth="1"/>
    <col min="11551" max="11553" width="3.5" style="8" customWidth="1"/>
    <col min="11554" max="11554" width="3" style="8" customWidth="1"/>
    <col min="11555" max="11555" width="3.125" style="8" customWidth="1"/>
    <col min="11556" max="11556" width="4.625" style="8" customWidth="1"/>
    <col min="11557" max="11780" width="9" style="8"/>
    <col min="11781" max="11781" width="4.875" style="8" customWidth="1"/>
    <col min="11782" max="11782" width="8.5" style="8" customWidth="1"/>
    <col min="11783" max="11783" width="4" style="8" customWidth="1"/>
    <col min="11784" max="11784" width="5.75" style="8" customWidth="1"/>
    <col min="11785" max="11786" width="4" style="8" customWidth="1"/>
    <col min="11787" max="11787" width="3.25" style="8" customWidth="1"/>
    <col min="11788" max="11790" width="4" style="8" customWidth="1"/>
    <col min="11791" max="11791" width="3" style="8" customWidth="1"/>
    <col min="11792" max="11792" width="4" style="8" customWidth="1"/>
    <col min="11793" max="11793" width="2.75" style="8" customWidth="1"/>
    <col min="11794" max="11794" width="4" style="8" customWidth="1"/>
    <col min="11795" max="11795" width="2.5" style="8" customWidth="1"/>
    <col min="11796" max="11798" width="3.125" style="8" customWidth="1"/>
    <col min="11799" max="11806" width="4" style="8" customWidth="1"/>
    <col min="11807" max="11809" width="3.5" style="8" customWidth="1"/>
    <col min="11810" max="11810" width="3" style="8" customWidth="1"/>
    <col min="11811" max="11811" width="3.125" style="8" customWidth="1"/>
    <col min="11812" max="11812" width="4.625" style="8" customWidth="1"/>
    <col min="11813" max="12036" width="9" style="8"/>
    <col min="12037" max="12037" width="4.875" style="8" customWidth="1"/>
    <col min="12038" max="12038" width="8.5" style="8" customWidth="1"/>
    <col min="12039" max="12039" width="4" style="8" customWidth="1"/>
    <col min="12040" max="12040" width="5.75" style="8" customWidth="1"/>
    <col min="12041" max="12042" width="4" style="8" customWidth="1"/>
    <col min="12043" max="12043" width="3.25" style="8" customWidth="1"/>
    <col min="12044" max="12046" width="4" style="8" customWidth="1"/>
    <col min="12047" max="12047" width="3" style="8" customWidth="1"/>
    <col min="12048" max="12048" width="4" style="8" customWidth="1"/>
    <col min="12049" max="12049" width="2.75" style="8" customWidth="1"/>
    <col min="12050" max="12050" width="4" style="8" customWidth="1"/>
    <col min="12051" max="12051" width="2.5" style="8" customWidth="1"/>
    <col min="12052" max="12054" width="3.125" style="8" customWidth="1"/>
    <col min="12055" max="12062" width="4" style="8" customWidth="1"/>
    <col min="12063" max="12065" width="3.5" style="8" customWidth="1"/>
    <col min="12066" max="12066" width="3" style="8" customWidth="1"/>
    <col min="12067" max="12067" width="3.125" style="8" customWidth="1"/>
    <col min="12068" max="12068" width="4.625" style="8" customWidth="1"/>
    <col min="12069" max="12292" width="9" style="8"/>
    <col min="12293" max="12293" width="4.875" style="8" customWidth="1"/>
    <col min="12294" max="12294" width="8.5" style="8" customWidth="1"/>
    <col min="12295" max="12295" width="4" style="8" customWidth="1"/>
    <col min="12296" max="12296" width="5.75" style="8" customWidth="1"/>
    <col min="12297" max="12298" width="4" style="8" customWidth="1"/>
    <col min="12299" max="12299" width="3.25" style="8" customWidth="1"/>
    <col min="12300" max="12302" width="4" style="8" customWidth="1"/>
    <col min="12303" max="12303" width="3" style="8" customWidth="1"/>
    <col min="12304" max="12304" width="4" style="8" customWidth="1"/>
    <col min="12305" max="12305" width="2.75" style="8" customWidth="1"/>
    <col min="12306" max="12306" width="4" style="8" customWidth="1"/>
    <col min="12307" max="12307" width="2.5" style="8" customWidth="1"/>
    <col min="12308" max="12310" width="3.125" style="8" customWidth="1"/>
    <col min="12311" max="12318" width="4" style="8" customWidth="1"/>
    <col min="12319" max="12321" width="3.5" style="8" customWidth="1"/>
    <col min="12322" max="12322" width="3" style="8" customWidth="1"/>
    <col min="12323" max="12323" width="3.125" style="8" customWidth="1"/>
    <col min="12324" max="12324" width="4.625" style="8" customWidth="1"/>
    <col min="12325" max="12548" width="9" style="8"/>
    <col min="12549" max="12549" width="4.875" style="8" customWidth="1"/>
    <col min="12550" max="12550" width="8.5" style="8" customWidth="1"/>
    <col min="12551" max="12551" width="4" style="8" customWidth="1"/>
    <col min="12552" max="12552" width="5.75" style="8" customWidth="1"/>
    <col min="12553" max="12554" width="4" style="8" customWidth="1"/>
    <col min="12555" max="12555" width="3.25" style="8" customWidth="1"/>
    <col min="12556" max="12558" width="4" style="8" customWidth="1"/>
    <col min="12559" max="12559" width="3" style="8" customWidth="1"/>
    <col min="12560" max="12560" width="4" style="8" customWidth="1"/>
    <col min="12561" max="12561" width="2.75" style="8" customWidth="1"/>
    <col min="12562" max="12562" width="4" style="8" customWidth="1"/>
    <col min="12563" max="12563" width="2.5" style="8" customWidth="1"/>
    <col min="12564" max="12566" width="3.125" style="8" customWidth="1"/>
    <col min="12567" max="12574" width="4" style="8" customWidth="1"/>
    <col min="12575" max="12577" width="3.5" style="8" customWidth="1"/>
    <col min="12578" max="12578" width="3" style="8" customWidth="1"/>
    <col min="12579" max="12579" width="3.125" style="8" customWidth="1"/>
    <col min="12580" max="12580" width="4.625" style="8" customWidth="1"/>
    <col min="12581" max="12804" width="9" style="8"/>
    <col min="12805" max="12805" width="4.875" style="8" customWidth="1"/>
    <col min="12806" max="12806" width="8.5" style="8" customWidth="1"/>
    <col min="12807" max="12807" width="4" style="8" customWidth="1"/>
    <col min="12808" max="12808" width="5.75" style="8" customWidth="1"/>
    <col min="12809" max="12810" width="4" style="8" customWidth="1"/>
    <col min="12811" max="12811" width="3.25" style="8" customWidth="1"/>
    <col min="12812" max="12814" width="4" style="8" customWidth="1"/>
    <col min="12815" max="12815" width="3" style="8" customWidth="1"/>
    <col min="12816" max="12816" width="4" style="8" customWidth="1"/>
    <col min="12817" max="12817" width="2.75" style="8" customWidth="1"/>
    <col min="12818" max="12818" width="4" style="8" customWidth="1"/>
    <col min="12819" max="12819" width="2.5" style="8" customWidth="1"/>
    <col min="12820" max="12822" width="3.125" style="8" customWidth="1"/>
    <col min="12823" max="12830" width="4" style="8" customWidth="1"/>
    <col min="12831" max="12833" width="3.5" style="8" customWidth="1"/>
    <col min="12834" max="12834" width="3" style="8" customWidth="1"/>
    <col min="12835" max="12835" width="3.125" style="8" customWidth="1"/>
    <col min="12836" max="12836" width="4.625" style="8" customWidth="1"/>
    <col min="12837" max="13060" width="9" style="8"/>
    <col min="13061" max="13061" width="4.875" style="8" customWidth="1"/>
    <col min="13062" max="13062" width="8.5" style="8" customWidth="1"/>
    <col min="13063" max="13063" width="4" style="8" customWidth="1"/>
    <col min="13064" max="13064" width="5.75" style="8" customWidth="1"/>
    <col min="13065" max="13066" width="4" style="8" customWidth="1"/>
    <col min="13067" max="13067" width="3.25" style="8" customWidth="1"/>
    <col min="13068" max="13070" width="4" style="8" customWidth="1"/>
    <col min="13071" max="13071" width="3" style="8" customWidth="1"/>
    <col min="13072" max="13072" width="4" style="8" customWidth="1"/>
    <col min="13073" max="13073" width="2.75" style="8" customWidth="1"/>
    <col min="13074" max="13074" width="4" style="8" customWidth="1"/>
    <col min="13075" max="13075" width="2.5" style="8" customWidth="1"/>
    <col min="13076" max="13078" width="3.125" style="8" customWidth="1"/>
    <col min="13079" max="13086" width="4" style="8" customWidth="1"/>
    <col min="13087" max="13089" width="3.5" style="8" customWidth="1"/>
    <col min="13090" max="13090" width="3" style="8" customWidth="1"/>
    <col min="13091" max="13091" width="3.125" style="8" customWidth="1"/>
    <col min="13092" max="13092" width="4.625" style="8" customWidth="1"/>
    <col min="13093" max="13316" width="9" style="8"/>
    <col min="13317" max="13317" width="4.875" style="8" customWidth="1"/>
    <col min="13318" max="13318" width="8.5" style="8" customWidth="1"/>
    <col min="13319" max="13319" width="4" style="8" customWidth="1"/>
    <col min="13320" max="13320" width="5.75" style="8" customWidth="1"/>
    <col min="13321" max="13322" width="4" style="8" customWidth="1"/>
    <col min="13323" max="13323" width="3.25" style="8" customWidth="1"/>
    <col min="13324" max="13326" width="4" style="8" customWidth="1"/>
    <col min="13327" max="13327" width="3" style="8" customWidth="1"/>
    <col min="13328" max="13328" width="4" style="8" customWidth="1"/>
    <col min="13329" max="13329" width="2.75" style="8" customWidth="1"/>
    <col min="13330" max="13330" width="4" style="8" customWidth="1"/>
    <col min="13331" max="13331" width="2.5" style="8" customWidth="1"/>
    <col min="13332" max="13334" width="3.125" style="8" customWidth="1"/>
    <col min="13335" max="13342" width="4" style="8" customWidth="1"/>
    <col min="13343" max="13345" width="3.5" style="8" customWidth="1"/>
    <col min="13346" max="13346" width="3" style="8" customWidth="1"/>
    <col min="13347" max="13347" width="3.125" style="8" customWidth="1"/>
    <col min="13348" max="13348" width="4.625" style="8" customWidth="1"/>
    <col min="13349" max="13572" width="9" style="8"/>
    <col min="13573" max="13573" width="4.875" style="8" customWidth="1"/>
    <col min="13574" max="13574" width="8.5" style="8" customWidth="1"/>
    <col min="13575" max="13575" width="4" style="8" customWidth="1"/>
    <col min="13576" max="13576" width="5.75" style="8" customWidth="1"/>
    <col min="13577" max="13578" width="4" style="8" customWidth="1"/>
    <col min="13579" max="13579" width="3.25" style="8" customWidth="1"/>
    <col min="13580" max="13582" width="4" style="8" customWidth="1"/>
    <col min="13583" max="13583" width="3" style="8" customWidth="1"/>
    <col min="13584" max="13584" width="4" style="8" customWidth="1"/>
    <col min="13585" max="13585" width="2.75" style="8" customWidth="1"/>
    <col min="13586" max="13586" width="4" style="8" customWidth="1"/>
    <col min="13587" max="13587" width="2.5" style="8" customWidth="1"/>
    <col min="13588" max="13590" width="3.125" style="8" customWidth="1"/>
    <col min="13591" max="13598" width="4" style="8" customWidth="1"/>
    <col min="13599" max="13601" width="3.5" style="8" customWidth="1"/>
    <col min="13602" max="13602" width="3" style="8" customWidth="1"/>
    <col min="13603" max="13603" width="3.125" style="8" customWidth="1"/>
    <col min="13604" max="13604" width="4.625" style="8" customWidth="1"/>
    <col min="13605" max="13828" width="9" style="8"/>
    <col min="13829" max="13829" width="4.875" style="8" customWidth="1"/>
    <col min="13830" max="13830" width="8.5" style="8" customWidth="1"/>
    <col min="13831" max="13831" width="4" style="8" customWidth="1"/>
    <col min="13832" max="13832" width="5.75" style="8" customWidth="1"/>
    <col min="13833" max="13834" width="4" style="8" customWidth="1"/>
    <col min="13835" max="13835" width="3.25" style="8" customWidth="1"/>
    <col min="13836" max="13838" width="4" style="8" customWidth="1"/>
    <col min="13839" max="13839" width="3" style="8" customWidth="1"/>
    <col min="13840" max="13840" width="4" style="8" customWidth="1"/>
    <col min="13841" max="13841" width="2.75" style="8" customWidth="1"/>
    <col min="13842" max="13842" width="4" style="8" customWidth="1"/>
    <col min="13843" max="13843" width="2.5" style="8" customWidth="1"/>
    <col min="13844" max="13846" width="3.125" style="8" customWidth="1"/>
    <col min="13847" max="13854" width="4" style="8" customWidth="1"/>
    <col min="13855" max="13857" width="3.5" style="8" customWidth="1"/>
    <col min="13858" max="13858" width="3" style="8" customWidth="1"/>
    <col min="13859" max="13859" width="3.125" style="8" customWidth="1"/>
    <col min="13860" max="13860" width="4.625" style="8" customWidth="1"/>
    <col min="13861" max="14084" width="9" style="8"/>
    <col min="14085" max="14085" width="4.875" style="8" customWidth="1"/>
    <col min="14086" max="14086" width="8.5" style="8" customWidth="1"/>
    <col min="14087" max="14087" width="4" style="8" customWidth="1"/>
    <col min="14088" max="14088" width="5.75" style="8" customWidth="1"/>
    <col min="14089" max="14090" width="4" style="8" customWidth="1"/>
    <col min="14091" max="14091" width="3.25" style="8" customWidth="1"/>
    <col min="14092" max="14094" width="4" style="8" customWidth="1"/>
    <col min="14095" max="14095" width="3" style="8" customWidth="1"/>
    <col min="14096" max="14096" width="4" style="8" customWidth="1"/>
    <col min="14097" max="14097" width="2.75" style="8" customWidth="1"/>
    <col min="14098" max="14098" width="4" style="8" customWidth="1"/>
    <col min="14099" max="14099" width="2.5" style="8" customWidth="1"/>
    <col min="14100" max="14102" width="3.125" style="8" customWidth="1"/>
    <col min="14103" max="14110" width="4" style="8" customWidth="1"/>
    <col min="14111" max="14113" width="3.5" style="8" customWidth="1"/>
    <col min="14114" max="14114" width="3" style="8" customWidth="1"/>
    <col min="14115" max="14115" width="3.125" style="8" customWidth="1"/>
    <col min="14116" max="14116" width="4.625" style="8" customWidth="1"/>
    <col min="14117" max="14340" width="9" style="8"/>
    <col min="14341" max="14341" width="4.875" style="8" customWidth="1"/>
    <col min="14342" max="14342" width="8.5" style="8" customWidth="1"/>
    <col min="14343" max="14343" width="4" style="8" customWidth="1"/>
    <col min="14344" max="14344" width="5.75" style="8" customWidth="1"/>
    <col min="14345" max="14346" width="4" style="8" customWidth="1"/>
    <col min="14347" max="14347" width="3.25" style="8" customWidth="1"/>
    <col min="14348" max="14350" width="4" style="8" customWidth="1"/>
    <col min="14351" max="14351" width="3" style="8" customWidth="1"/>
    <col min="14352" max="14352" width="4" style="8" customWidth="1"/>
    <col min="14353" max="14353" width="2.75" style="8" customWidth="1"/>
    <col min="14354" max="14354" width="4" style="8" customWidth="1"/>
    <col min="14355" max="14355" width="2.5" style="8" customWidth="1"/>
    <col min="14356" max="14358" width="3.125" style="8" customWidth="1"/>
    <col min="14359" max="14366" width="4" style="8" customWidth="1"/>
    <col min="14367" max="14369" width="3.5" style="8" customWidth="1"/>
    <col min="14370" max="14370" width="3" style="8" customWidth="1"/>
    <col min="14371" max="14371" width="3.125" style="8" customWidth="1"/>
    <col min="14372" max="14372" width="4.625" style="8" customWidth="1"/>
    <col min="14373" max="14596" width="9" style="8"/>
    <col min="14597" max="14597" width="4.875" style="8" customWidth="1"/>
    <col min="14598" max="14598" width="8.5" style="8" customWidth="1"/>
    <col min="14599" max="14599" width="4" style="8" customWidth="1"/>
    <col min="14600" max="14600" width="5.75" style="8" customWidth="1"/>
    <col min="14601" max="14602" width="4" style="8" customWidth="1"/>
    <col min="14603" max="14603" width="3.25" style="8" customWidth="1"/>
    <col min="14604" max="14606" width="4" style="8" customWidth="1"/>
    <col min="14607" max="14607" width="3" style="8" customWidth="1"/>
    <col min="14608" max="14608" width="4" style="8" customWidth="1"/>
    <col min="14609" max="14609" width="2.75" style="8" customWidth="1"/>
    <col min="14610" max="14610" width="4" style="8" customWidth="1"/>
    <col min="14611" max="14611" width="2.5" style="8" customWidth="1"/>
    <col min="14612" max="14614" width="3.125" style="8" customWidth="1"/>
    <col min="14615" max="14622" width="4" style="8" customWidth="1"/>
    <col min="14623" max="14625" width="3.5" style="8" customWidth="1"/>
    <col min="14626" max="14626" width="3" style="8" customWidth="1"/>
    <col min="14627" max="14627" width="3.125" style="8" customWidth="1"/>
    <col min="14628" max="14628" width="4.625" style="8" customWidth="1"/>
    <col min="14629" max="14852" width="9" style="8"/>
    <col min="14853" max="14853" width="4.875" style="8" customWidth="1"/>
    <col min="14854" max="14854" width="8.5" style="8" customWidth="1"/>
    <col min="14855" max="14855" width="4" style="8" customWidth="1"/>
    <col min="14856" max="14856" width="5.75" style="8" customWidth="1"/>
    <col min="14857" max="14858" width="4" style="8" customWidth="1"/>
    <col min="14859" max="14859" width="3.25" style="8" customWidth="1"/>
    <col min="14860" max="14862" width="4" style="8" customWidth="1"/>
    <col min="14863" max="14863" width="3" style="8" customWidth="1"/>
    <col min="14864" max="14864" width="4" style="8" customWidth="1"/>
    <col min="14865" max="14865" width="2.75" style="8" customWidth="1"/>
    <col min="14866" max="14866" width="4" style="8" customWidth="1"/>
    <col min="14867" max="14867" width="2.5" style="8" customWidth="1"/>
    <col min="14868" max="14870" width="3.125" style="8" customWidth="1"/>
    <col min="14871" max="14878" width="4" style="8" customWidth="1"/>
    <col min="14879" max="14881" width="3.5" style="8" customWidth="1"/>
    <col min="14882" max="14882" width="3" style="8" customWidth="1"/>
    <col min="14883" max="14883" width="3.125" style="8" customWidth="1"/>
    <col min="14884" max="14884" width="4.625" style="8" customWidth="1"/>
    <col min="14885" max="15108" width="9" style="8"/>
    <col min="15109" max="15109" width="4.875" style="8" customWidth="1"/>
    <col min="15110" max="15110" width="8.5" style="8" customWidth="1"/>
    <col min="15111" max="15111" width="4" style="8" customWidth="1"/>
    <col min="15112" max="15112" width="5.75" style="8" customWidth="1"/>
    <col min="15113" max="15114" width="4" style="8" customWidth="1"/>
    <col min="15115" max="15115" width="3.25" style="8" customWidth="1"/>
    <col min="15116" max="15118" width="4" style="8" customWidth="1"/>
    <col min="15119" max="15119" width="3" style="8" customWidth="1"/>
    <col min="15120" max="15120" width="4" style="8" customWidth="1"/>
    <col min="15121" max="15121" width="2.75" style="8" customWidth="1"/>
    <col min="15122" max="15122" width="4" style="8" customWidth="1"/>
    <col min="15123" max="15123" width="2.5" style="8" customWidth="1"/>
    <col min="15124" max="15126" width="3.125" style="8" customWidth="1"/>
    <col min="15127" max="15134" width="4" style="8" customWidth="1"/>
    <col min="15135" max="15137" width="3.5" style="8" customWidth="1"/>
    <col min="15138" max="15138" width="3" style="8" customWidth="1"/>
    <col min="15139" max="15139" width="3.125" style="8" customWidth="1"/>
    <col min="15140" max="15140" width="4.625" style="8" customWidth="1"/>
    <col min="15141" max="15364" width="9" style="8"/>
    <col min="15365" max="15365" width="4.875" style="8" customWidth="1"/>
    <col min="15366" max="15366" width="8.5" style="8" customWidth="1"/>
    <col min="15367" max="15367" width="4" style="8" customWidth="1"/>
    <col min="15368" max="15368" width="5.75" style="8" customWidth="1"/>
    <col min="15369" max="15370" width="4" style="8" customWidth="1"/>
    <col min="15371" max="15371" width="3.25" style="8" customWidth="1"/>
    <col min="15372" max="15374" width="4" style="8" customWidth="1"/>
    <col min="15375" max="15375" width="3" style="8" customWidth="1"/>
    <col min="15376" max="15376" width="4" style="8" customWidth="1"/>
    <col min="15377" max="15377" width="2.75" style="8" customWidth="1"/>
    <col min="15378" max="15378" width="4" style="8" customWidth="1"/>
    <col min="15379" max="15379" width="2.5" style="8" customWidth="1"/>
    <col min="15380" max="15382" width="3.125" style="8" customWidth="1"/>
    <col min="15383" max="15390" width="4" style="8" customWidth="1"/>
    <col min="15391" max="15393" width="3.5" style="8" customWidth="1"/>
    <col min="15394" max="15394" width="3" style="8" customWidth="1"/>
    <col min="15395" max="15395" width="3.125" style="8" customWidth="1"/>
    <col min="15396" max="15396" width="4.625" style="8" customWidth="1"/>
    <col min="15397" max="15620" width="9" style="8"/>
    <col min="15621" max="15621" width="4.875" style="8" customWidth="1"/>
    <col min="15622" max="15622" width="8.5" style="8" customWidth="1"/>
    <col min="15623" max="15623" width="4" style="8" customWidth="1"/>
    <col min="15624" max="15624" width="5.75" style="8" customWidth="1"/>
    <col min="15625" max="15626" width="4" style="8" customWidth="1"/>
    <col min="15627" max="15627" width="3.25" style="8" customWidth="1"/>
    <col min="15628" max="15630" width="4" style="8" customWidth="1"/>
    <col min="15631" max="15631" width="3" style="8" customWidth="1"/>
    <col min="15632" max="15632" width="4" style="8" customWidth="1"/>
    <col min="15633" max="15633" width="2.75" style="8" customWidth="1"/>
    <col min="15634" max="15634" width="4" style="8" customWidth="1"/>
    <col min="15635" max="15635" width="2.5" style="8" customWidth="1"/>
    <col min="15636" max="15638" width="3.125" style="8" customWidth="1"/>
    <col min="15639" max="15646" width="4" style="8" customWidth="1"/>
    <col min="15647" max="15649" width="3.5" style="8" customWidth="1"/>
    <col min="15650" max="15650" width="3" style="8" customWidth="1"/>
    <col min="15651" max="15651" width="3.125" style="8" customWidth="1"/>
    <col min="15652" max="15652" width="4.625" style="8" customWidth="1"/>
    <col min="15653" max="15876" width="9" style="8"/>
    <col min="15877" max="15877" width="4.875" style="8" customWidth="1"/>
    <col min="15878" max="15878" width="8.5" style="8" customWidth="1"/>
    <col min="15879" max="15879" width="4" style="8" customWidth="1"/>
    <col min="15880" max="15880" width="5.75" style="8" customWidth="1"/>
    <col min="15881" max="15882" width="4" style="8" customWidth="1"/>
    <col min="15883" max="15883" width="3.25" style="8" customWidth="1"/>
    <col min="15884" max="15886" width="4" style="8" customWidth="1"/>
    <col min="15887" max="15887" width="3" style="8" customWidth="1"/>
    <col min="15888" max="15888" width="4" style="8" customWidth="1"/>
    <col min="15889" max="15889" width="2.75" style="8" customWidth="1"/>
    <col min="15890" max="15890" width="4" style="8" customWidth="1"/>
    <col min="15891" max="15891" width="2.5" style="8" customWidth="1"/>
    <col min="15892" max="15894" width="3.125" style="8" customWidth="1"/>
    <col min="15895" max="15902" width="4" style="8" customWidth="1"/>
    <col min="15903" max="15905" width="3.5" style="8" customWidth="1"/>
    <col min="15906" max="15906" width="3" style="8" customWidth="1"/>
    <col min="15907" max="15907" width="3.125" style="8" customWidth="1"/>
    <col min="15908" max="15908" width="4.625" style="8" customWidth="1"/>
    <col min="15909" max="16132" width="9" style="8"/>
    <col min="16133" max="16133" width="4.875" style="8" customWidth="1"/>
    <col min="16134" max="16134" width="8.5" style="8" customWidth="1"/>
    <col min="16135" max="16135" width="4" style="8" customWidth="1"/>
    <col min="16136" max="16136" width="5.75" style="8" customWidth="1"/>
    <col min="16137" max="16138" width="4" style="8" customWidth="1"/>
    <col min="16139" max="16139" width="3.25" style="8" customWidth="1"/>
    <col min="16140" max="16142" width="4" style="8" customWidth="1"/>
    <col min="16143" max="16143" width="3" style="8" customWidth="1"/>
    <col min="16144" max="16144" width="4" style="8" customWidth="1"/>
    <col min="16145" max="16145" width="2.75" style="8" customWidth="1"/>
    <col min="16146" max="16146" width="4" style="8" customWidth="1"/>
    <col min="16147" max="16147" width="2.5" style="8" customWidth="1"/>
    <col min="16148" max="16150" width="3.125" style="8" customWidth="1"/>
    <col min="16151" max="16158" width="4" style="8" customWidth="1"/>
    <col min="16159" max="16161" width="3.5" style="8" customWidth="1"/>
    <col min="16162" max="16162" width="3" style="8" customWidth="1"/>
    <col min="16163" max="16163" width="3.125" style="8" customWidth="1"/>
    <col min="16164" max="16164" width="4.625" style="8" customWidth="1"/>
    <col min="16165" max="16384" width="9" style="8"/>
  </cols>
  <sheetData>
    <row r="1" spans="1:36" ht="15.75">
      <c r="A1" s="89" t="s">
        <v>115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21"/>
    </row>
    <row r="2" spans="1:36" ht="15.75">
      <c r="A2" s="90" t="s">
        <v>155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22"/>
    </row>
    <row r="3" spans="1:36" ht="15.7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9"/>
      <c r="N3" s="9"/>
      <c r="O3" s="9"/>
      <c r="P3" s="9"/>
      <c r="Q3" s="9"/>
      <c r="W3" s="22"/>
      <c r="AD3" s="79" t="s">
        <v>116</v>
      </c>
      <c r="AE3" s="79"/>
      <c r="AF3" s="79"/>
      <c r="AG3" s="79"/>
      <c r="AH3" s="79"/>
      <c r="AI3" s="79"/>
      <c r="AJ3" s="24"/>
    </row>
    <row r="4" spans="1:36" s="7" customFormat="1" ht="20.25" customHeight="1">
      <c r="A4" s="80" t="s">
        <v>0</v>
      </c>
      <c r="B4" s="80" t="s">
        <v>85</v>
      </c>
      <c r="C4" s="68" t="s">
        <v>158</v>
      </c>
      <c r="D4" s="69"/>
      <c r="E4" s="69"/>
      <c r="F4" s="69"/>
      <c r="G4" s="69"/>
      <c r="H4" s="69"/>
      <c r="I4" s="69"/>
      <c r="J4" s="70"/>
      <c r="K4" s="68" t="s">
        <v>154</v>
      </c>
      <c r="L4" s="69"/>
      <c r="M4" s="69"/>
      <c r="N4" s="69"/>
      <c r="O4" s="69"/>
      <c r="P4" s="69"/>
      <c r="Q4" s="70"/>
      <c r="R4" s="63" t="s">
        <v>5</v>
      </c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 t="s">
        <v>117</v>
      </c>
      <c r="AI4" s="63"/>
      <c r="AJ4" s="80" t="s">
        <v>152</v>
      </c>
    </row>
    <row r="5" spans="1:36" s="7" customFormat="1" ht="31.5" customHeight="1">
      <c r="A5" s="81"/>
      <c r="B5" s="81"/>
      <c r="C5" s="63" t="s">
        <v>118</v>
      </c>
      <c r="D5" s="63"/>
      <c r="E5" s="83" t="s">
        <v>123</v>
      </c>
      <c r="F5" s="84"/>
      <c r="G5" s="83" t="s">
        <v>119</v>
      </c>
      <c r="H5" s="84"/>
      <c r="I5" s="83" t="s">
        <v>153</v>
      </c>
      <c r="J5" s="84"/>
      <c r="K5" s="80" t="s">
        <v>120</v>
      </c>
      <c r="L5" s="80" t="s">
        <v>121</v>
      </c>
      <c r="M5" s="63" t="s">
        <v>44</v>
      </c>
      <c r="N5" s="63"/>
      <c r="O5" s="63"/>
      <c r="P5" s="63"/>
      <c r="Q5" s="80" t="s">
        <v>152</v>
      </c>
      <c r="R5" s="63" t="s">
        <v>122</v>
      </c>
      <c r="S5" s="63"/>
      <c r="T5" s="63"/>
      <c r="U5" s="63"/>
      <c r="V5" s="63" t="s">
        <v>8</v>
      </c>
      <c r="W5" s="63"/>
      <c r="X5" s="63"/>
      <c r="Y5" s="63"/>
      <c r="Z5" s="63" t="s">
        <v>9</v>
      </c>
      <c r="AA5" s="63"/>
      <c r="AB5" s="63"/>
      <c r="AC5" s="63"/>
      <c r="AD5" s="63" t="s">
        <v>16</v>
      </c>
      <c r="AE5" s="63"/>
      <c r="AF5" s="63"/>
      <c r="AG5" s="63"/>
      <c r="AH5" s="63"/>
      <c r="AI5" s="63"/>
      <c r="AJ5" s="81"/>
    </row>
    <row r="6" spans="1:36" s="7" customFormat="1" ht="22.5" customHeight="1">
      <c r="A6" s="81"/>
      <c r="B6" s="81"/>
      <c r="C6" s="63"/>
      <c r="D6" s="63"/>
      <c r="E6" s="85"/>
      <c r="F6" s="86"/>
      <c r="G6" s="85"/>
      <c r="H6" s="86"/>
      <c r="I6" s="85"/>
      <c r="J6" s="86"/>
      <c r="K6" s="81"/>
      <c r="L6" s="81"/>
      <c r="M6" s="68" t="s">
        <v>123</v>
      </c>
      <c r="N6" s="70"/>
      <c r="O6" s="68" t="s">
        <v>124</v>
      </c>
      <c r="P6" s="70"/>
      <c r="Q6" s="81"/>
      <c r="R6" s="68" t="s">
        <v>123</v>
      </c>
      <c r="S6" s="70"/>
      <c r="T6" s="68" t="s">
        <v>124</v>
      </c>
      <c r="U6" s="70"/>
      <c r="V6" s="68" t="s">
        <v>123</v>
      </c>
      <c r="W6" s="70"/>
      <c r="X6" s="68" t="s">
        <v>124</v>
      </c>
      <c r="Y6" s="70"/>
      <c r="Z6" s="68" t="s">
        <v>123</v>
      </c>
      <c r="AA6" s="70"/>
      <c r="AB6" s="68" t="s">
        <v>124</v>
      </c>
      <c r="AC6" s="70"/>
      <c r="AD6" s="68" t="s">
        <v>123</v>
      </c>
      <c r="AE6" s="70"/>
      <c r="AF6" s="68" t="s">
        <v>124</v>
      </c>
      <c r="AG6" s="70"/>
      <c r="AH6" s="63"/>
      <c r="AI6" s="63"/>
      <c r="AJ6" s="81"/>
    </row>
    <row r="7" spans="1:36" s="7" customFormat="1" ht="18" customHeight="1">
      <c r="A7" s="81"/>
      <c r="B7" s="81"/>
      <c r="C7" s="63"/>
      <c r="D7" s="63"/>
      <c r="E7" s="87"/>
      <c r="F7" s="88"/>
      <c r="G7" s="87"/>
      <c r="H7" s="88"/>
      <c r="I7" s="87"/>
      <c r="J7" s="88"/>
      <c r="K7" s="81"/>
      <c r="L7" s="81"/>
      <c r="M7" s="80" t="s">
        <v>125</v>
      </c>
      <c r="N7" s="80" t="s">
        <v>126</v>
      </c>
      <c r="O7" s="80" t="s">
        <v>125</v>
      </c>
      <c r="P7" s="80" t="s">
        <v>126</v>
      </c>
      <c r="Q7" s="81"/>
      <c r="R7" s="80" t="s">
        <v>125</v>
      </c>
      <c r="S7" s="80" t="s">
        <v>126</v>
      </c>
      <c r="T7" s="80" t="s">
        <v>125</v>
      </c>
      <c r="U7" s="80" t="s">
        <v>126</v>
      </c>
      <c r="V7" s="80" t="s">
        <v>125</v>
      </c>
      <c r="W7" s="80" t="s">
        <v>126</v>
      </c>
      <c r="X7" s="80" t="s">
        <v>125</v>
      </c>
      <c r="Y7" s="80" t="s">
        <v>126</v>
      </c>
      <c r="Z7" s="80" t="s">
        <v>125</v>
      </c>
      <c r="AA7" s="80" t="s">
        <v>126</v>
      </c>
      <c r="AB7" s="80" t="s">
        <v>125</v>
      </c>
      <c r="AC7" s="80" t="s">
        <v>126</v>
      </c>
      <c r="AD7" s="80" t="s">
        <v>125</v>
      </c>
      <c r="AE7" s="80" t="s">
        <v>126</v>
      </c>
      <c r="AF7" s="80" t="s">
        <v>125</v>
      </c>
      <c r="AG7" s="80" t="s">
        <v>126</v>
      </c>
      <c r="AH7" s="63"/>
      <c r="AI7" s="63"/>
      <c r="AJ7" s="81"/>
    </row>
    <row r="8" spans="1:36" s="7" customFormat="1" ht="29.25" customHeight="1">
      <c r="A8" s="82"/>
      <c r="B8" s="82"/>
      <c r="C8" s="23" t="s">
        <v>125</v>
      </c>
      <c r="D8" s="23" t="s">
        <v>126</v>
      </c>
      <c r="E8" s="23" t="s">
        <v>125</v>
      </c>
      <c r="F8" s="23" t="s">
        <v>126</v>
      </c>
      <c r="G8" s="23" t="s">
        <v>125</v>
      </c>
      <c r="H8" s="23" t="s">
        <v>126</v>
      </c>
      <c r="I8" s="23" t="s">
        <v>125</v>
      </c>
      <c r="J8" s="23" t="s">
        <v>126</v>
      </c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23" t="s">
        <v>125</v>
      </c>
      <c r="AI8" s="23" t="s">
        <v>126</v>
      </c>
      <c r="AJ8" s="82"/>
    </row>
    <row r="9" spans="1:36" s="7" customFormat="1" ht="20.25" customHeight="1">
      <c r="A9" s="1">
        <v>1</v>
      </c>
      <c r="B9" s="2" t="s">
        <v>127</v>
      </c>
      <c r="C9" s="1">
        <f>E9+G9+I9</f>
        <v>1</v>
      </c>
      <c r="D9" s="1">
        <f>F9+H9+J9</f>
        <v>30</v>
      </c>
      <c r="E9" s="1"/>
      <c r="F9" s="1">
        <f>E9*60</f>
        <v>0</v>
      </c>
      <c r="G9" s="1">
        <v>1</v>
      </c>
      <c r="H9" s="1">
        <f>G9*30</f>
        <v>30</v>
      </c>
      <c r="I9" s="1"/>
      <c r="J9" s="1"/>
      <c r="K9" s="1">
        <f>M9+O9</f>
        <v>1</v>
      </c>
      <c r="L9" s="20">
        <f>N9+P9</f>
        <v>30</v>
      </c>
      <c r="M9" s="1">
        <f>R9+V9+Z9+AD9</f>
        <v>0</v>
      </c>
      <c r="N9" s="1">
        <f>S9+W9+AA9+AE9</f>
        <v>0</v>
      </c>
      <c r="O9" s="1">
        <f>T9+X9+AB9+AF9</f>
        <v>1</v>
      </c>
      <c r="P9" s="1">
        <f>U9+Y9+AC9+AG9</f>
        <v>30</v>
      </c>
      <c r="Q9" s="3">
        <f>P9/D9*100</f>
        <v>100</v>
      </c>
      <c r="R9" s="1"/>
      <c r="S9" s="1"/>
      <c r="T9" s="1"/>
      <c r="U9" s="1"/>
      <c r="V9" s="1"/>
      <c r="W9" s="1"/>
      <c r="X9" s="1">
        <v>1</v>
      </c>
      <c r="Y9" s="1">
        <v>30</v>
      </c>
      <c r="Z9" s="1"/>
      <c r="AA9" s="1"/>
      <c r="AB9" s="1"/>
      <c r="AC9" s="1"/>
      <c r="AD9" s="1"/>
      <c r="AE9" s="1"/>
      <c r="AF9" s="1"/>
      <c r="AG9" s="1"/>
      <c r="AH9" s="4">
        <f>C9-K9</f>
        <v>0</v>
      </c>
      <c r="AI9" s="5">
        <f>D9-L9</f>
        <v>0</v>
      </c>
      <c r="AJ9" s="5">
        <f>AI9*D9*100</f>
        <v>0</v>
      </c>
    </row>
    <row r="10" spans="1:36" s="7" customFormat="1" ht="20.25" customHeight="1">
      <c r="A10" s="1">
        <v>2</v>
      </c>
      <c r="B10" s="2" t="s">
        <v>128</v>
      </c>
      <c r="C10" s="1">
        <f t="shared" ref="C10:C32" si="0">E10+G10+I10</f>
        <v>31</v>
      </c>
      <c r="D10" s="1">
        <f t="shared" ref="D10:D32" si="1">F10+H10+J10</f>
        <v>1860</v>
      </c>
      <c r="E10" s="1">
        <f>8+23</f>
        <v>31</v>
      </c>
      <c r="F10" s="1">
        <f t="shared" ref="F10:F32" si="2">E10*60</f>
        <v>1860</v>
      </c>
      <c r="G10" s="1"/>
      <c r="H10" s="1">
        <f t="shared" ref="H10:H32" si="3">G10*30</f>
        <v>0</v>
      </c>
      <c r="I10" s="1"/>
      <c r="J10" s="1"/>
      <c r="K10" s="1">
        <f t="shared" ref="K10:K32" si="4">M10+O10</f>
        <v>7</v>
      </c>
      <c r="L10" s="20">
        <f t="shared" ref="L10:L32" si="5">N10+P10</f>
        <v>372</v>
      </c>
      <c r="M10" s="1">
        <f t="shared" ref="M10:M32" si="6">R10+V10+Z10+AD10</f>
        <v>7</v>
      </c>
      <c r="N10" s="1">
        <f t="shared" ref="N10:N32" si="7">S10+W10+AA10+AE10</f>
        <v>372</v>
      </c>
      <c r="O10" s="1">
        <f t="shared" ref="O10:O32" si="8">T10+X10+AB10+AF10</f>
        <v>0</v>
      </c>
      <c r="P10" s="1">
        <f t="shared" ref="P10:P32" si="9">U10+Y10+AC10+AG10</f>
        <v>0</v>
      </c>
      <c r="Q10" s="3">
        <f t="shared" ref="Q10:Q32" si="10">P10/D10*100</f>
        <v>0</v>
      </c>
      <c r="R10" s="1"/>
      <c r="S10" s="1"/>
      <c r="T10" s="1"/>
      <c r="U10" s="1"/>
      <c r="V10" s="1">
        <v>2</v>
      </c>
      <c r="W10" s="1">
        <f>2*42+60</f>
        <v>144</v>
      </c>
      <c r="X10" s="1"/>
      <c r="Y10" s="1"/>
      <c r="Z10" s="1">
        <v>4</v>
      </c>
      <c r="AA10" s="1">
        <f>4*42</f>
        <v>168</v>
      </c>
      <c r="AB10" s="1"/>
      <c r="AC10" s="1"/>
      <c r="AD10" s="1">
        <v>1</v>
      </c>
      <c r="AE10" s="1">
        <v>60</v>
      </c>
      <c r="AF10" s="1"/>
      <c r="AG10" s="1"/>
      <c r="AH10" s="4">
        <f t="shared" ref="AH10:AH32" si="11">C10-K10</f>
        <v>24</v>
      </c>
      <c r="AI10" s="5">
        <f t="shared" ref="AI10:AI32" si="12">D10-L10</f>
        <v>1488</v>
      </c>
      <c r="AJ10" s="6">
        <f t="shared" ref="AJ10:AJ33" si="13">AI10/D10*100</f>
        <v>80</v>
      </c>
    </row>
    <row r="11" spans="1:36" s="7" customFormat="1" ht="20.25" customHeight="1">
      <c r="A11" s="1">
        <v>3</v>
      </c>
      <c r="B11" s="2" t="s">
        <v>129</v>
      </c>
      <c r="C11" s="1">
        <f t="shared" si="0"/>
        <v>3</v>
      </c>
      <c r="D11" s="1">
        <f t="shared" si="1"/>
        <v>90</v>
      </c>
      <c r="E11" s="1"/>
      <c r="F11" s="1">
        <f t="shared" si="2"/>
        <v>0</v>
      </c>
      <c r="G11" s="1">
        <v>3</v>
      </c>
      <c r="H11" s="1">
        <f t="shared" si="3"/>
        <v>90</v>
      </c>
      <c r="I11" s="1"/>
      <c r="J11" s="1"/>
      <c r="K11" s="1">
        <f t="shared" si="4"/>
        <v>3</v>
      </c>
      <c r="L11" s="20">
        <f t="shared" si="5"/>
        <v>90</v>
      </c>
      <c r="M11" s="1">
        <f t="shared" si="6"/>
        <v>0</v>
      </c>
      <c r="N11" s="1">
        <f t="shared" si="7"/>
        <v>0</v>
      </c>
      <c r="O11" s="1">
        <f t="shared" si="8"/>
        <v>3</v>
      </c>
      <c r="P11" s="1">
        <f t="shared" si="9"/>
        <v>90</v>
      </c>
      <c r="Q11" s="3">
        <f t="shared" si="10"/>
        <v>100</v>
      </c>
      <c r="R11" s="1"/>
      <c r="S11" s="1"/>
      <c r="T11" s="1"/>
      <c r="U11" s="1"/>
      <c r="V11" s="1"/>
      <c r="W11" s="1"/>
      <c r="X11" s="1">
        <v>2</v>
      </c>
      <c r="Y11" s="1">
        <v>60</v>
      </c>
      <c r="Z11" s="1"/>
      <c r="AA11" s="1"/>
      <c r="AB11" s="1">
        <v>1</v>
      </c>
      <c r="AC11" s="1">
        <v>30</v>
      </c>
      <c r="AD11" s="1"/>
      <c r="AE11" s="1"/>
      <c r="AF11" s="1"/>
      <c r="AG11" s="1"/>
      <c r="AH11" s="4">
        <f t="shared" si="11"/>
        <v>0</v>
      </c>
      <c r="AI11" s="5">
        <f t="shared" si="12"/>
        <v>0</v>
      </c>
      <c r="AJ11" s="6">
        <f t="shared" si="13"/>
        <v>0</v>
      </c>
    </row>
    <row r="12" spans="1:36" s="7" customFormat="1" ht="20.25" customHeight="1">
      <c r="A12" s="1">
        <v>4</v>
      </c>
      <c r="B12" s="2" t="s">
        <v>130</v>
      </c>
      <c r="C12" s="1">
        <f t="shared" si="0"/>
        <v>40</v>
      </c>
      <c r="D12" s="1">
        <f t="shared" si="1"/>
        <v>1680</v>
      </c>
      <c r="E12" s="92">
        <v>16</v>
      </c>
      <c r="F12" s="1">
        <f t="shared" si="2"/>
        <v>960</v>
      </c>
      <c r="G12" s="1">
        <v>24</v>
      </c>
      <c r="H12" s="1">
        <f t="shared" si="3"/>
        <v>720</v>
      </c>
      <c r="I12" s="1"/>
      <c r="J12" s="1"/>
      <c r="K12" s="1">
        <f t="shared" si="4"/>
        <v>23</v>
      </c>
      <c r="L12" s="20">
        <f t="shared" si="5"/>
        <v>720</v>
      </c>
      <c r="M12" s="1">
        <f t="shared" si="6"/>
        <v>1</v>
      </c>
      <c r="N12" s="1">
        <f t="shared" si="7"/>
        <v>60</v>
      </c>
      <c r="O12" s="1">
        <f t="shared" si="8"/>
        <v>22</v>
      </c>
      <c r="P12" s="1">
        <f t="shared" si="9"/>
        <v>660</v>
      </c>
      <c r="Q12" s="3">
        <f t="shared" si="10"/>
        <v>39.285714285714285</v>
      </c>
      <c r="R12" s="1"/>
      <c r="S12" s="1"/>
      <c r="T12" s="1"/>
      <c r="U12" s="1"/>
      <c r="V12" s="1">
        <v>1</v>
      </c>
      <c r="W12" s="1">
        <v>60</v>
      </c>
      <c r="X12" s="1">
        <v>22</v>
      </c>
      <c r="Y12" s="1">
        <v>660</v>
      </c>
      <c r="Z12" s="1"/>
      <c r="AA12" s="1"/>
      <c r="AB12" s="1"/>
      <c r="AC12" s="1"/>
      <c r="AD12" s="1"/>
      <c r="AE12" s="1"/>
      <c r="AF12" s="1"/>
      <c r="AG12" s="1"/>
      <c r="AH12" s="4">
        <f t="shared" si="11"/>
        <v>17</v>
      </c>
      <c r="AI12" s="5">
        <f t="shared" si="12"/>
        <v>960</v>
      </c>
      <c r="AJ12" s="6">
        <f t="shared" si="13"/>
        <v>57.142857142857139</v>
      </c>
    </row>
    <row r="13" spans="1:36" s="7" customFormat="1" ht="20.25" customHeight="1">
      <c r="A13" s="1">
        <v>5</v>
      </c>
      <c r="B13" s="2" t="s">
        <v>131</v>
      </c>
      <c r="C13" s="1">
        <f t="shared" si="0"/>
        <v>16</v>
      </c>
      <c r="D13" s="1">
        <f t="shared" si="1"/>
        <v>930</v>
      </c>
      <c r="E13" s="1">
        <f>7+8</f>
        <v>15</v>
      </c>
      <c r="F13" s="1">
        <f t="shared" si="2"/>
        <v>900</v>
      </c>
      <c r="G13" s="1">
        <v>1</v>
      </c>
      <c r="H13" s="1">
        <f t="shared" si="3"/>
        <v>30</v>
      </c>
      <c r="I13" s="1"/>
      <c r="J13" s="1"/>
      <c r="K13" s="1">
        <f t="shared" si="4"/>
        <v>6</v>
      </c>
      <c r="L13" s="20">
        <f t="shared" si="5"/>
        <v>330</v>
      </c>
      <c r="M13" s="1">
        <f t="shared" si="6"/>
        <v>5</v>
      </c>
      <c r="N13" s="1">
        <f t="shared" si="7"/>
        <v>300</v>
      </c>
      <c r="O13" s="1">
        <f t="shared" si="8"/>
        <v>1</v>
      </c>
      <c r="P13" s="1">
        <f t="shared" si="9"/>
        <v>30</v>
      </c>
      <c r="Q13" s="3">
        <f t="shared" si="10"/>
        <v>3.225806451612903</v>
      </c>
      <c r="R13" s="1"/>
      <c r="S13" s="1"/>
      <c r="T13" s="1"/>
      <c r="U13" s="1"/>
      <c r="V13" s="1">
        <v>3</v>
      </c>
      <c r="W13" s="1">
        <v>180</v>
      </c>
      <c r="X13" s="1"/>
      <c r="Y13" s="1"/>
      <c r="Z13" s="1">
        <v>2</v>
      </c>
      <c r="AA13" s="1">
        <v>120</v>
      </c>
      <c r="AB13" s="1">
        <v>1</v>
      </c>
      <c r="AC13" s="1">
        <v>30</v>
      </c>
      <c r="AD13" s="1"/>
      <c r="AE13" s="1"/>
      <c r="AF13" s="1"/>
      <c r="AG13" s="1"/>
      <c r="AH13" s="4">
        <f t="shared" si="11"/>
        <v>10</v>
      </c>
      <c r="AI13" s="5">
        <f t="shared" si="12"/>
        <v>600</v>
      </c>
      <c r="AJ13" s="6">
        <f t="shared" si="13"/>
        <v>64.516129032258064</v>
      </c>
    </row>
    <row r="14" spans="1:36" s="11" customFormat="1" ht="20.25" customHeight="1">
      <c r="A14" s="1">
        <v>6</v>
      </c>
      <c r="B14" s="2" t="s">
        <v>132</v>
      </c>
      <c r="C14" s="1">
        <f t="shared" si="0"/>
        <v>31</v>
      </c>
      <c r="D14" s="1">
        <f t="shared" si="1"/>
        <v>1770</v>
      </c>
      <c r="E14" s="1">
        <f>20+4</f>
        <v>24</v>
      </c>
      <c r="F14" s="1">
        <f t="shared" si="2"/>
        <v>1440</v>
      </c>
      <c r="G14" s="1">
        <v>1</v>
      </c>
      <c r="H14" s="1">
        <f t="shared" si="3"/>
        <v>30</v>
      </c>
      <c r="I14" s="1">
        <v>6</v>
      </c>
      <c r="J14" s="1">
        <v>300</v>
      </c>
      <c r="K14" s="1">
        <f t="shared" si="4"/>
        <v>8</v>
      </c>
      <c r="L14" s="20">
        <f t="shared" si="5"/>
        <v>195</v>
      </c>
      <c r="M14" s="1">
        <f t="shared" si="6"/>
        <v>7</v>
      </c>
      <c r="N14" s="1">
        <f t="shared" si="7"/>
        <v>165</v>
      </c>
      <c r="O14" s="1">
        <f t="shared" si="8"/>
        <v>1</v>
      </c>
      <c r="P14" s="1">
        <f t="shared" si="9"/>
        <v>30</v>
      </c>
      <c r="Q14" s="3">
        <f t="shared" si="10"/>
        <v>1.6949152542372881</v>
      </c>
      <c r="R14" s="1"/>
      <c r="S14" s="1"/>
      <c r="T14" s="1"/>
      <c r="U14" s="1"/>
      <c r="V14" s="1">
        <v>7</v>
      </c>
      <c r="W14" s="1">
        <v>165</v>
      </c>
      <c r="X14" s="1">
        <v>1</v>
      </c>
      <c r="Y14" s="1">
        <v>30</v>
      </c>
      <c r="Z14" s="1"/>
      <c r="AA14" s="1"/>
      <c r="AB14" s="1"/>
      <c r="AC14" s="1"/>
      <c r="AD14" s="1"/>
      <c r="AE14" s="1"/>
      <c r="AF14" s="1"/>
      <c r="AG14" s="1"/>
      <c r="AH14" s="4">
        <f t="shared" si="11"/>
        <v>23</v>
      </c>
      <c r="AI14" s="5">
        <f t="shared" si="12"/>
        <v>1575</v>
      </c>
      <c r="AJ14" s="6">
        <f t="shared" si="13"/>
        <v>88.983050847457619</v>
      </c>
    </row>
    <row r="15" spans="1:36" s="7" customFormat="1" ht="20.25" customHeight="1">
      <c r="A15" s="1">
        <v>7</v>
      </c>
      <c r="B15" s="2" t="s">
        <v>133</v>
      </c>
      <c r="C15" s="1">
        <f t="shared" si="0"/>
        <v>7</v>
      </c>
      <c r="D15" s="1">
        <f t="shared" si="1"/>
        <v>270</v>
      </c>
      <c r="E15" s="1">
        <f>1+1</f>
        <v>2</v>
      </c>
      <c r="F15" s="1">
        <f t="shared" si="2"/>
        <v>120</v>
      </c>
      <c r="G15" s="1">
        <v>5</v>
      </c>
      <c r="H15" s="1">
        <f t="shared" si="3"/>
        <v>150</v>
      </c>
      <c r="I15" s="1"/>
      <c r="J15" s="1"/>
      <c r="K15" s="1">
        <f t="shared" si="4"/>
        <v>6</v>
      </c>
      <c r="L15" s="20">
        <f t="shared" si="5"/>
        <v>210</v>
      </c>
      <c r="M15" s="1">
        <f t="shared" si="6"/>
        <v>1</v>
      </c>
      <c r="N15" s="1">
        <f t="shared" si="7"/>
        <v>60</v>
      </c>
      <c r="O15" s="1">
        <f t="shared" si="8"/>
        <v>5</v>
      </c>
      <c r="P15" s="1">
        <f t="shared" si="9"/>
        <v>150</v>
      </c>
      <c r="Q15" s="3">
        <f t="shared" si="10"/>
        <v>55.555555555555557</v>
      </c>
      <c r="R15" s="1"/>
      <c r="S15" s="1"/>
      <c r="T15" s="1"/>
      <c r="U15" s="1"/>
      <c r="V15" s="1"/>
      <c r="W15" s="1"/>
      <c r="X15" s="1">
        <v>2</v>
      </c>
      <c r="Y15" s="1">
        <v>60</v>
      </c>
      <c r="Z15" s="1">
        <v>1</v>
      </c>
      <c r="AA15" s="1">
        <v>60</v>
      </c>
      <c r="AB15" s="1">
        <v>3</v>
      </c>
      <c r="AC15" s="1">
        <v>90</v>
      </c>
      <c r="AD15" s="1"/>
      <c r="AE15" s="1"/>
      <c r="AF15" s="1"/>
      <c r="AG15" s="1"/>
      <c r="AH15" s="4">
        <f t="shared" si="11"/>
        <v>1</v>
      </c>
      <c r="AI15" s="5">
        <f t="shared" si="12"/>
        <v>60</v>
      </c>
      <c r="AJ15" s="6">
        <f t="shared" si="13"/>
        <v>22.222222222222221</v>
      </c>
    </row>
    <row r="16" spans="1:36" s="12" customFormat="1" ht="20.25" customHeight="1">
      <c r="A16" s="1">
        <v>8</v>
      </c>
      <c r="B16" s="2" t="s">
        <v>134</v>
      </c>
      <c r="C16" s="1">
        <f t="shared" si="0"/>
        <v>11</v>
      </c>
      <c r="D16" s="1">
        <f t="shared" si="1"/>
        <v>570</v>
      </c>
      <c r="E16" s="1">
        <f>4+4</f>
        <v>8</v>
      </c>
      <c r="F16" s="1">
        <f t="shared" si="2"/>
        <v>480</v>
      </c>
      <c r="G16" s="1">
        <v>3</v>
      </c>
      <c r="H16" s="1">
        <f t="shared" si="3"/>
        <v>90</v>
      </c>
      <c r="I16" s="1"/>
      <c r="J16" s="1"/>
      <c r="K16" s="1">
        <f t="shared" si="4"/>
        <v>7</v>
      </c>
      <c r="L16" s="20">
        <f t="shared" si="5"/>
        <v>276</v>
      </c>
      <c r="M16" s="1">
        <f t="shared" si="6"/>
        <v>4</v>
      </c>
      <c r="N16" s="1">
        <f t="shared" si="7"/>
        <v>186</v>
      </c>
      <c r="O16" s="1">
        <f t="shared" si="8"/>
        <v>3</v>
      </c>
      <c r="P16" s="1">
        <f t="shared" si="9"/>
        <v>90</v>
      </c>
      <c r="Q16" s="3">
        <f t="shared" si="10"/>
        <v>15.789473684210526</v>
      </c>
      <c r="R16" s="1"/>
      <c r="S16" s="1"/>
      <c r="T16" s="1"/>
      <c r="U16" s="1"/>
      <c r="V16" s="1">
        <v>3</v>
      </c>
      <c r="W16" s="1">
        <v>126</v>
      </c>
      <c r="X16" s="1">
        <v>3</v>
      </c>
      <c r="Y16" s="1">
        <v>90</v>
      </c>
      <c r="Z16" s="1">
        <v>1</v>
      </c>
      <c r="AA16" s="1">
        <v>60</v>
      </c>
      <c r="AB16" s="1"/>
      <c r="AC16" s="1"/>
      <c r="AD16" s="1"/>
      <c r="AE16" s="1"/>
      <c r="AF16" s="1"/>
      <c r="AG16" s="1"/>
      <c r="AH16" s="4">
        <f t="shared" si="11"/>
        <v>4</v>
      </c>
      <c r="AI16" s="5">
        <f t="shared" si="12"/>
        <v>294</v>
      </c>
      <c r="AJ16" s="6">
        <f t="shared" si="13"/>
        <v>51.578947368421055</v>
      </c>
    </row>
    <row r="17" spans="1:38" s="7" customFormat="1" ht="20.25" customHeight="1">
      <c r="A17" s="1">
        <v>9</v>
      </c>
      <c r="B17" s="2" t="s">
        <v>159</v>
      </c>
      <c r="C17" s="1">
        <f t="shared" si="0"/>
        <v>8</v>
      </c>
      <c r="D17" s="1">
        <f t="shared" si="1"/>
        <v>480</v>
      </c>
      <c r="E17" s="1">
        <f>1+7</f>
        <v>8</v>
      </c>
      <c r="F17" s="1">
        <f t="shared" si="2"/>
        <v>480</v>
      </c>
      <c r="G17" s="1"/>
      <c r="H17" s="1">
        <f t="shared" si="3"/>
        <v>0</v>
      </c>
      <c r="I17" s="1"/>
      <c r="J17" s="1"/>
      <c r="K17" s="1">
        <f t="shared" si="4"/>
        <v>1</v>
      </c>
      <c r="L17" s="20">
        <f t="shared" si="5"/>
        <v>60</v>
      </c>
      <c r="M17" s="1">
        <f t="shared" si="6"/>
        <v>1</v>
      </c>
      <c r="N17" s="1">
        <f t="shared" si="7"/>
        <v>60</v>
      </c>
      <c r="O17" s="1">
        <f t="shared" si="8"/>
        <v>0</v>
      </c>
      <c r="P17" s="1">
        <f t="shared" si="9"/>
        <v>0</v>
      </c>
      <c r="Q17" s="3">
        <f t="shared" si="10"/>
        <v>0</v>
      </c>
      <c r="R17" s="1"/>
      <c r="S17" s="1"/>
      <c r="T17" s="1"/>
      <c r="U17" s="1"/>
      <c r="V17" s="1">
        <v>1</v>
      </c>
      <c r="W17" s="1">
        <v>60</v>
      </c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4">
        <f t="shared" si="11"/>
        <v>7</v>
      </c>
      <c r="AI17" s="5">
        <f t="shared" si="12"/>
        <v>420</v>
      </c>
      <c r="AJ17" s="6">
        <f t="shared" si="13"/>
        <v>87.5</v>
      </c>
    </row>
    <row r="18" spans="1:38" s="7" customFormat="1" ht="20.25" customHeight="1">
      <c r="A18" s="1">
        <v>10</v>
      </c>
      <c r="B18" s="2" t="s">
        <v>135</v>
      </c>
      <c r="C18" s="1">
        <f t="shared" si="0"/>
        <v>7</v>
      </c>
      <c r="D18" s="1">
        <f t="shared" si="1"/>
        <v>330</v>
      </c>
      <c r="E18" s="1">
        <f>3+1</f>
        <v>4</v>
      </c>
      <c r="F18" s="1">
        <f t="shared" si="2"/>
        <v>240</v>
      </c>
      <c r="G18" s="1">
        <v>3</v>
      </c>
      <c r="H18" s="1">
        <f t="shared" si="3"/>
        <v>90</v>
      </c>
      <c r="I18" s="1"/>
      <c r="J18" s="1"/>
      <c r="K18" s="1">
        <f t="shared" si="4"/>
        <v>5</v>
      </c>
      <c r="L18" s="20">
        <f t="shared" si="5"/>
        <v>222</v>
      </c>
      <c r="M18" s="1">
        <f t="shared" si="6"/>
        <v>3</v>
      </c>
      <c r="N18" s="1">
        <f t="shared" si="7"/>
        <v>162</v>
      </c>
      <c r="O18" s="1">
        <f t="shared" si="8"/>
        <v>2</v>
      </c>
      <c r="P18" s="1">
        <f t="shared" si="9"/>
        <v>60</v>
      </c>
      <c r="Q18" s="3">
        <f t="shared" si="10"/>
        <v>18.181818181818183</v>
      </c>
      <c r="R18" s="1">
        <v>0</v>
      </c>
      <c r="S18" s="1">
        <v>0</v>
      </c>
      <c r="T18" s="1">
        <v>0</v>
      </c>
      <c r="U18" s="1">
        <v>0</v>
      </c>
      <c r="V18" s="1">
        <v>3</v>
      </c>
      <c r="W18" s="1">
        <f>144+18</f>
        <v>162</v>
      </c>
      <c r="X18" s="1">
        <v>2</v>
      </c>
      <c r="Y18" s="1">
        <f>+X18*30</f>
        <v>60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4">
        <f t="shared" si="11"/>
        <v>2</v>
      </c>
      <c r="AI18" s="5">
        <f t="shared" si="12"/>
        <v>108</v>
      </c>
      <c r="AJ18" s="6">
        <f t="shared" si="13"/>
        <v>32.727272727272727</v>
      </c>
    </row>
    <row r="19" spans="1:38" s="7" customFormat="1" ht="20.25" customHeight="1">
      <c r="A19" s="1">
        <v>11</v>
      </c>
      <c r="B19" s="2" t="s">
        <v>136</v>
      </c>
      <c r="C19" s="1">
        <f t="shared" si="0"/>
        <v>8</v>
      </c>
      <c r="D19" s="1">
        <f t="shared" si="1"/>
        <v>400</v>
      </c>
      <c r="E19" s="1">
        <f>3+1</f>
        <v>4</v>
      </c>
      <c r="F19" s="1">
        <f t="shared" si="2"/>
        <v>240</v>
      </c>
      <c r="G19" s="1">
        <v>2</v>
      </c>
      <c r="H19" s="1">
        <f t="shared" si="3"/>
        <v>60</v>
      </c>
      <c r="I19" s="1">
        <v>2</v>
      </c>
      <c r="J19" s="1">
        <v>100</v>
      </c>
      <c r="K19" s="1">
        <f t="shared" si="4"/>
        <v>7</v>
      </c>
      <c r="L19" s="20">
        <f t="shared" si="5"/>
        <v>322</v>
      </c>
      <c r="M19" s="1">
        <f t="shared" si="6"/>
        <v>5</v>
      </c>
      <c r="N19" s="1">
        <f t="shared" si="7"/>
        <v>262</v>
      </c>
      <c r="O19" s="1">
        <f t="shared" si="8"/>
        <v>2</v>
      </c>
      <c r="P19" s="1">
        <f t="shared" si="9"/>
        <v>60</v>
      </c>
      <c r="Q19" s="3">
        <f t="shared" si="10"/>
        <v>15</v>
      </c>
      <c r="R19" s="1">
        <v>0</v>
      </c>
      <c r="S19" s="1">
        <v>0</v>
      </c>
      <c r="T19" s="1">
        <v>0</v>
      </c>
      <c r="U19" s="1">
        <v>0</v>
      </c>
      <c r="V19" s="1">
        <v>4</v>
      </c>
      <c r="W19" s="1">
        <v>202</v>
      </c>
      <c r="X19" s="1">
        <v>1</v>
      </c>
      <c r="Y19" s="1">
        <v>30</v>
      </c>
      <c r="Z19" s="1">
        <v>1</v>
      </c>
      <c r="AA19" s="1">
        <v>60</v>
      </c>
      <c r="AB19" s="1">
        <v>1</v>
      </c>
      <c r="AC19" s="1">
        <v>30</v>
      </c>
      <c r="AD19" s="1">
        <v>0</v>
      </c>
      <c r="AE19" s="1">
        <v>0</v>
      </c>
      <c r="AF19" s="1">
        <v>0</v>
      </c>
      <c r="AG19" s="1">
        <v>0</v>
      </c>
      <c r="AH19" s="4">
        <f t="shared" si="11"/>
        <v>1</v>
      </c>
      <c r="AI19" s="5">
        <f t="shared" si="12"/>
        <v>78</v>
      </c>
      <c r="AJ19" s="6">
        <f t="shared" si="13"/>
        <v>19.5</v>
      </c>
    </row>
    <row r="20" spans="1:38" s="7" customFormat="1" ht="20.25" customHeight="1">
      <c r="A20" s="1">
        <v>12</v>
      </c>
      <c r="B20" s="2" t="s">
        <v>137</v>
      </c>
      <c r="C20" s="1">
        <f t="shared" si="0"/>
        <v>11</v>
      </c>
      <c r="D20" s="1">
        <f t="shared" si="1"/>
        <v>630</v>
      </c>
      <c r="E20" s="1">
        <f>5+5</f>
        <v>10</v>
      </c>
      <c r="F20" s="1">
        <f t="shared" si="2"/>
        <v>600</v>
      </c>
      <c r="G20" s="1">
        <v>1</v>
      </c>
      <c r="H20" s="1">
        <f t="shared" si="3"/>
        <v>30</v>
      </c>
      <c r="I20" s="1"/>
      <c r="J20" s="1"/>
      <c r="K20" s="1">
        <f t="shared" si="4"/>
        <v>6</v>
      </c>
      <c r="L20" s="20">
        <f t="shared" si="5"/>
        <v>330</v>
      </c>
      <c r="M20" s="1">
        <f t="shared" si="6"/>
        <v>5</v>
      </c>
      <c r="N20" s="1">
        <f t="shared" si="7"/>
        <v>300</v>
      </c>
      <c r="O20" s="1">
        <f t="shared" si="8"/>
        <v>1</v>
      </c>
      <c r="P20" s="1">
        <f t="shared" si="9"/>
        <v>30</v>
      </c>
      <c r="Q20" s="3">
        <f t="shared" si="10"/>
        <v>4.7619047619047619</v>
      </c>
      <c r="R20" s="1"/>
      <c r="S20" s="1"/>
      <c r="T20" s="1"/>
      <c r="U20" s="1"/>
      <c r="V20" s="1">
        <v>4</v>
      </c>
      <c r="W20" s="1">
        <f>222+18</f>
        <v>240</v>
      </c>
      <c r="X20" s="1">
        <v>1</v>
      </c>
      <c r="Y20" s="1">
        <v>30</v>
      </c>
      <c r="Z20" s="1">
        <v>1</v>
      </c>
      <c r="AA20" s="1">
        <f>42+18</f>
        <v>60</v>
      </c>
      <c r="AB20" s="1"/>
      <c r="AC20" s="1"/>
      <c r="AD20" s="1"/>
      <c r="AE20" s="1"/>
      <c r="AF20" s="1"/>
      <c r="AG20" s="1"/>
      <c r="AH20" s="4">
        <f t="shared" si="11"/>
        <v>5</v>
      </c>
      <c r="AI20" s="5">
        <f t="shared" si="12"/>
        <v>300</v>
      </c>
      <c r="AJ20" s="6">
        <f t="shared" si="13"/>
        <v>47.619047619047613</v>
      </c>
    </row>
    <row r="21" spans="1:38" s="12" customFormat="1" ht="20.25" customHeight="1">
      <c r="A21" s="1">
        <v>13</v>
      </c>
      <c r="B21" s="2" t="s">
        <v>138</v>
      </c>
      <c r="C21" s="1">
        <f t="shared" si="0"/>
        <v>10</v>
      </c>
      <c r="D21" s="1">
        <f t="shared" si="1"/>
        <v>600</v>
      </c>
      <c r="E21" s="1">
        <f>8+2</f>
        <v>10</v>
      </c>
      <c r="F21" s="1">
        <f t="shared" si="2"/>
        <v>600</v>
      </c>
      <c r="G21" s="1"/>
      <c r="H21" s="1">
        <f t="shared" si="3"/>
        <v>0</v>
      </c>
      <c r="I21" s="1"/>
      <c r="J21" s="1"/>
      <c r="K21" s="1">
        <f t="shared" si="4"/>
        <v>8</v>
      </c>
      <c r="L21" s="20">
        <f t="shared" si="5"/>
        <v>480</v>
      </c>
      <c r="M21" s="1">
        <f t="shared" si="6"/>
        <v>8</v>
      </c>
      <c r="N21" s="1">
        <f t="shared" si="7"/>
        <v>480</v>
      </c>
      <c r="O21" s="1">
        <f t="shared" si="8"/>
        <v>0</v>
      </c>
      <c r="P21" s="1">
        <f t="shared" si="9"/>
        <v>0</v>
      </c>
      <c r="Q21" s="3">
        <f t="shared" si="10"/>
        <v>0</v>
      </c>
      <c r="R21" s="1">
        <v>0</v>
      </c>
      <c r="S21" s="1">
        <v>0</v>
      </c>
      <c r="T21" s="1">
        <v>0</v>
      </c>
      <c r="U21" s="1">
        <v>0</v>
      </c>
      <c r="V21" s="1">
        <v>6</v>
      </c>
      <c r="W21" s="1">
        <f>6*60</f>
        <v>360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2</v>
      </c>
      <c r="AE21" s="1">
        <f>2*60</f>
        <v>120</v>
      </c>
      <c r="AF21" s="1">
        <v>0</v>
      </c>
      <c r="AG21" s="1">
        <v>0</v>
      </c>
      <c r="AH21" s="4">
        <f t="shared" si="11"/>
        <v>2</v>
      </c>
      <c r="AI21" s="5">
        <f t="shared" si="12"/>
        <v>120</v>
      </c>
      <c r="AJ21" s="6">
        <f t="shared" si="13"/>
        <v>20</v>
      </c>
      <c r="AK21" s="12" t="s">
        <v>139</v>
      </c>
    </row>
    <row r="22" spans="1:38" s="7" customFormat="1" ht="20.25" customHeight="1">
      <c r="A22" s="1">
        <v>14</v>
      </c>
      <c r="B22" s="2" t="s">
        <v>140</v>
      </c>
      <c r="C22" s="1">
        <f t="shared" si="0"/>
        <v>14</v>
      </c>
      <c r="D22" s="1">
        <f t="shared" si="1"/>
        <v>660</v>
      </c>
      <c r="E22" s="1">
        <v>8</v>
      </c>
      <c r="F22" s="1">
        <f t="shared" si="2"/>
        <v>480</v>
      </c>
      <c r="G22" s="1">
        <v>6</v>
      </c>
      <c r="H22" s="1">
        <f t="shared" si="3"/>
        <v>180</v>
      </c>
      <c r="I22" s="1"/>
      <c r="J22" s="1"/>
      <c r="K22" s="1">
        <f t="shared" si="4"/>
        <v>14</v>
      </c>
      <c r="L22" s="20">
        <f t="shared" si="5"/>
        <v>606</v>
      </c>
      <c r="M22" s="1">
        <f t="shared" si="6"/>
        <v>8</v>
      </c>
      <c r="N22" s="1">
        <f t="shared" si="7"/>
        <v>426</v>
      </c>
      <c r="O22" s="1">
        <f t="shared" si="8"/>
        <v>6</v>
      </c>
      <c r="P22" s="1">
        <f t="shared" si="9"/>
        <v>180</v>
      </c>
      <c r="Q22" s="3">
        <f t="shared" si="10"/>
        <v>27.27272727272727</v>
      </c>
      <c r="R22" s="1"/>
      <c r="S22" s="1"/>
      <c r="T22" s="1"/>
      <c r="U22" s="1"/>
      <c r="V22" s="1">
        <v>5</v>
      </c>
      <c r="W22" s="1">
        <v>282</v>
      </c>
      <c r="X22" s="1">
        <v>5</v>
      </c>
      <c r="Y22" s="1">
        <v>150</v>
      </c>
      <c r="Z22" s="1">
        <v>3</v>
      </c>
      <c r="AA22" s="1">
        <v>144</v>
      </c>
      <c r="AB22" s="1">
        <v>1</v>
      </c>
      <c r="AC22" s="1">
        <v>30</v>
      </c>
      <c r="AD22" s="1"/>
      <c r="AE22" s="1"/>
      <c r="AF22" s="1"/>
      <c r="AG22" s="1"/>
      <c r="AH22" s="4">
        <f t="shared" si="11"/>
        <v>0</v>
      </c>
      <c r="AI22" s="5">
        <f t="shared" si="12"/>
        <v>54</v>
      </c>
      <c r="AJ22" s="6">
        <f t="shared" si="13"/>
        <v>8.1818181818181817</v>
      </c>
    </row>
    <row r="23" spans="1:38" s="7" customFormat="1" ht="20.25" customHeight="1">
      <c r="A23" s="1">
        <v>15</v>
      </c>
      <c r="B23" s="2" t="s">
        <v>141</v>
      </c>
      <c r="C23" s="1">
        <f t="shared" si="0"/>
        <v>15</v>
      </c>
      <c r="D23" s="1">
        <f t="shared" si="1"/>
        <v>660</v>
      </c>
      <c r="E23" s="1">
        <f>3+4</f>
        <v>7</v>
      </c>
      <c r="F23" s="1">
        <f t="shared" si="2"/>
        <v>420</v>
      </c>
      <c r="G23" s="1">
        <v>8</v>
      </c>
      <c r="H23" s="1">
        <f t="shared" si="3"/>
        <v>240</v>
      </c>
      <c r="I23" s="1"/>
      <c r="J23" s="1"/>
      <c r="K23" s="1">
        <f t="shared" si="4"/>
        <v>7</v>
      </c>
      <c r="L23" s="20">
        <f t="shared" si="5"/>
        <v>240</v>
      </c>
      <c r="M23" s="1">
        <f t="shared" si="6"/>
        <v>1</v>
      </c>
      <c r="N23" s="1">
        <f t="shared" si="7"/>
        <v>60</v>
      </c>
      <c r="O23" s="1">
        <f t="shared" si="8"/>
        <v>6</v>
      </c>
      <c r="P23" s="1">
        <f t="shared" si="9"/>
        <v>180</v>
      </c>
      <c r="Q23" s="3">
        <f t="shared" si="10"/>
        <v>27.27272727272727</v>
      </c>
      <c r="R23" s="1"/>
      <c r="S23" s="1"/>
      <c r="T23" s="1"/>
      <c r="U23" s="1"/>
      <c r="V23" s="1">
        <v>1</v>
      </c>
      <c r="W23" s="1">
        <v>60</v>
      </c>
      <c r="X23" s="1">
        <v>6</v>
      </c>
      <c r="Y23" s="1">
        <f>6*30</f>
        <v>180</v>
      </c>
      <c r="Z23" s="1"/>
      <c r="AA23" s="1"/>
      <c r="AB23" s="1"/>
      <c r="AC23" s="1"/>
      <c r="AD23" s="1"/>
      <c r="AE23" s="1"/>
      <c r="AF23" s="1"/>
      <c r="AG23" s="1"/>
      <c r="AH23" s="4">
        <f t="shared" si="11"/>
        <v>8</v>
      </c>
      <c r="AI23" s="5">
        <f t="shared" si="12"/>
        <v>420</v>
      </c>
      <c r="AJ23" s="6">
        <f t="shared" si="13"/>
        <v>63.636363636363633</v>
      </c>
      <c r="AK23" s="7" t="s">
        <v>142</v>
      </c>
    </row>
    <row r="24" spans="1:38" s="7" customFormat="1" ht="20.25" customHeight="1">
      <c r="A24" s="1">
        <v>16</v>
      </c>
      <c r="B24" s="2" t="s">
        <v>143</v>
      </c>
      <c r="C24" s="1">
        <f t="shared" si="0"/>
        <v>19</v>
      </c>
      <c r="D24" s="1">
        <f t="shared" si="1"/>
        <v>1080</v>
      </c>
      <c r="E24" s="1">
        <f>11+6</f>
        <v>17</v>
      </c>
      <c r="F24" s="1">
        <f t="shared" si="2"/>
        <v>1020</v>
      </c>
      <c r="G24" s="1">
        <v>2</v>
      </c>
      <c r="H24" s="1">
        <f t="shared" si="3"/>
        <v>60</v>
      </c>
      <c r="I24" s="1"/>
      <c r="J24" s="1"/>
      <c r="K24" s="1">
        <f t="shared" si="4"/>
        <v>13</v>
      </c>
      <c r="L24" s="20">
        <f t="shared" si="5"/>
        <v>522</v>
      </c>
      <c r="M24" s="1">
        <f t="shared" si="6"/>
        <v>11</v>
      </c>
      <c r="N24" s="1">
        <f t="shared" si="7"/>
        <v>462</v>
      </c>
      <c r="O24" s="1">
        <f t="shared" si="8"/>
        <v>2</v>
      </c>
      <c r="P24" s="1">
        <f t="shared" si="9"/>
        <v>60</v>
      </c>
      <c r="Q24" s="3">
        <f t="shared" si="10"/>
        <v>5.5555555555555554</v>
      </c>
      <c r="R24" s="1"/>
      <c r="S24" s="1"/>
      <c r="T24" s="1"/>
      <c r="U24" s="1"/>
      <c r="V24" s="1">
        <v>8</v>
      </c>
      <c r="W24" s="1">
        <v>336</v>
      </c>
      <c r="X24" s="1">
        <v>2</v>
      </c>
      <c r="Y24" s="1">
        <v>60</v>
      </c>
      <c r="Z24" s="1">
        <v>3</v>
      </c>
      <c r="AA24" s="1">
        <v>126</v>
      </c>
      <c r="AB24" s="1"/>
      <c r="AC24" s="1"/>
      <c r="AD24" s="1"/>
      <c r="AE24" s="1"/>
      <c r="AF24" s="1"/>
      <c r="AG24" s="1"/>
      <c r="AH24" s="4">
        <f t="shared" si="11"/>
        <v>6</v>
      </c>
      <c r="AI24" s="5">
        <f t="shared" si="12"/>
        <v>558</v>
      </c>
      <c r="AJ24" s="6">
        <f t="shared" si="13"/>
        <v>51.666666666666671</v>
      </c>
    </row>
    <row r="25" spans="1:38" s="7" customFormat="1" ht="20.25" customHeight="1">
      <c r="A25" s="1">
        <v>17</v>
      </c>
      <c r="B25" s="2" t="s">
        <v>144</v>
      </c>
      <c r="C25" s="1">
        <f t="shared" si="0"/>
        <v>7</v>
      </c>
      <c r="D25" s="1">
        <f t="shared" si="1"/>
        <v>390</v>
      </c>
      <c r="E25" s="1">
        <f>5+1</f>
        <v>6</v>
      </c>
      <c r="F25" s="1">
        <f t="shared" si="2"/>
        <v>360</v>
      </c>
      <c r="G25" s="1">
        <v>1</v>
      </c>
      <c r="H25" s="1">
        <f t="shared" si="3"/>
        <v>30</v>
      </c>
      <c r="I25" s="1"/>
      <c r="J25" s="1"/>
      <c r="K25" s="1">
        <f t="shared" si="4"/>
        <v>5</v>
      </c>
      <c r="L25" s="20">
        <f t="shared" si="5"/>
        <v>270</v>
      </c>
      <c r="M25" s="1">
        <f t="shared" si="6"/>
        <v>4</v>
      </c>
      <c r="N25" s="1">
        <f t="shared" si="7"/>
        <v>240</v>
      </c>
      <c r="O25" s="1">
        <f t="shared" si="8"/>
        <v>1</v>
      </c>
      <c r="P25" s="1">
        <f t="shared" si="9"/>
        <v>30</v>
      </c>
      <c r="Q25" s="3">
        <f t="shared" si="10"/>
        <v>7.6923076923076925</v>
      </c>
      <c r="R25" s="1"/>
      <c r="S25" s="1"/>
      <c r="T25" s="1"/>
      <c r="U25" s="1"/>
      <c r="V25" s="1">
        <v>3</v>
      </c>
      <c r="W25" s="1">
        <f>3*60</f>
        <v>180</v>
      </c>
      <c r="X25" s="1">
        <v>1</v>
      </c>
      <c r="Y25" s="1">
        <v>30</v>
      </c>
      <c r="Z25" s="1">
        <v>1</v>
      </c>
      <c r="AA25" s="1">
        <v>60</v>
      </c>
      <c r="AB25" s="1"/>
      <c r="AC25" s="1"/>
      <c r="AD25" s="1"/>
      <c r="AE25" s="1"/>
      <c r="AF25" s="1"/>
      <c r="AG25" s="1"/>
      <c r="AH25" s="4">
        <f t="shared" si="11"/>
        <v>2</v>
      </c>
      <c r="AI25" s="5">
        <f t="shared" si="12"/>
        <v>120</v>
      </c>
      <c r="AJ25" s="6">
        <f t="shared" si="13"/>
        <v>30.76923076923077</v>
      </c>
    </row>
    <row r="26" spans="1:38" s="7" customFormat="1" ht="20.25" customHeight="1">
      <c r="A26" s="1">
        <v>18</v>
      </c>
      <c r="B26" s="2" t="s">
        <v>145</v>
      </c>
      <c r="C26" s="1">
        <f t="shared" si="0"/>
        <v>6</v>
      </c>
      <c r="D26" s="1">
        <f t="shared" si="1"/>
        <v>180</v>
      </c>
      <c r="E26" s="1"/>
      <c r="F26" s="1">
        <f t="shared" si="2"/>
        <v>0</v>
      </c>
      <c r="G26" s="1">
        <v>6</v>
      </c>
      <c r="H26" s="1">
        <f t="shared" si="3"/>
        <v>180</v>
      </c>
      <c r="I26" s="1"/>
      <c r="J26" s="1"/>
      <c r="K26" s="1">
        <f t="shared" si="4"/>
        <v>6</v>
      </c>
      <c r="L26" s="20">
        <f t="shared" si="5"/>
        <v>180</v>
      </c>
      <c r="M26" s="1">
        <f t="shared" si="6"/>
        <v>0</v>
      </c>
      <c r="N26" s="1">
        <f t="shared" si="7"/>
        <v>0</v>
      </c>
      <c r="O26" s="1">
        <f t="shared" si="8"/>
        <v>6</v>
      </c>
      <c r="P26" s="1">
        <f t="shared" si="9"/>
        <v>180</v>
      </c>
      <c r="Q26" s="3">
        <f t="shared" si="10"/>
        <v>100</v>
      </c>
      <c r="R26" s="1"/>
      <c r="S26" s="1"/>
      <c r="T26" s="1"/>
      <c r="U26" s="1"/>
      <c r="V26" s="1"/>
      <c r="W26" s="1"/>
      <c r="X26" s="1">
        <v>6</v>
      </c>
      <c r="Y26" s="1">
        <v>180</v>
      </c>
      <c r="Z26" s="1"/>
      <c r="AA26" s="1"/>
      <c r="AB26" s="1"/>
      <c r="AC26" s="1"/>
      <c r="AD26" s="1"/>
      <c r="AE26" s="1"/>
      <c r="AF26" s="1"/>
      <c r="AG26" s="1"/>
      <c r="AH26" s="4">
        <f t="shared" si="11"/>
        <v>0</v>
      </c>
      <c r="AI26" s="5">
        <f t="shared" si="12"/>
        <v>0</v>
      </c>
      <c r="AJ26" s="6">
        <f t="shared" si="13"/>
        <v>0</v>
      </c>
    </row>
    <row r="27" spans="1:38" ht="20.25" customHeight="1">
      <c r="A27" s="1">
        <v>19</v>
      </c>
      <c r="B27" s="2" t="s">
        <v>146</v>
      </c>
      <c r="C27" s="1">
        <f t="shared" si="0"/>
        <v>8</v>
      </c>
      <c r="D27" s="1">
        <f t="shared" si="1"/>
        <v>420</v>
      </c>
      <c r="E27" s="1">
        <f>5+1</f>
        <v>6</v>
      </c>
      <c r="F27" s="1">
        <f t="shared" si="2"/>
        <v>360</v>
      </c>
      <c r="G27" s="1">
        <v>2</v>
      </c>
      <c r="H27" s="1">
        <f t="shared" si="3"/>
        <v>60</v>
      </c>
      <c r="I27" s="1"/>
      <c r="J27" s="1"/>
      <c r="K27" s="1">
        <f t="shared" si="4"/>
        <v>4</v>
      </c>
      <c r="L27" s="20">
        <f t="shared" si="5"/>
        <v>174</v>
      </c>
      <c r="M27" s="1">
        <f t="shared" si="6"/>
        <v>3</v>
      </c>
      <c r="N27" s="1">
        <f t="shared" si="7"/>
        <v>144</v>
      </c>
      <c r="O27" s="1">
        <f t="shared" si="8"/>
        <v>1</v>
      </c>
      <c r="P27" s="1">
        <f t="shared" si="9"/>
        <v>30</v>
      </c>
      <c r="Q27" s="3">
        <f t="shared" si="10"/>
        <v>7.1428571428571423</v>
      </c>
      <c r="R27" s="1"/>
      <c r="S27" s="1"/>
      <c r="T27" s="1"/>
      <c r="U27" s="1"/>
      <c r="V27" s="1">
        <v>1</v>
      </c>
      <c r="W27" s="1">
        <v>42</v>
      </c>
      <c r="X27" s="1">
        <v>1</v>
      </c>
      <c r="Y27" s="1">
        <v>30</v>
      </c>
      <c r="Z27" s="1">
        <v>2</v>
      </c>
      <c r="AA27" s="1">
        <v>102</v>
      </c>
      <c r="AB27" s="1"/>
      <c r="AC27" s="1"/>
      <c r="AD27" s="1"/>
      <c r="AE27" s="1"/>
      <c r="AF27" s="1"/>
      <c r="AG27" s="1"/>
      <c r="AH27" s="4">
        <f t="shared" si="11"/>
        <v>4</v>
      </c>
      <c r="AI27" s="5">
        <f t="shared" si="12"/>
        <v>246</v>
      </c>
      <c r="AJ27" s="6">
        <f t="shared" si="13"/>
        <v>58.571428571428577</v>
      </c>
    </row>
    <row r="28" spans="1:38" ht="20.25" customHeight="1">
      <c r="A28" s="1">
        <v>20</v>
      </c>
      <c r="B28" s="2" t="s">
        <v>147</v>
      </c>
      <c r="C28" s="1">
        <f t="shared" si="0"/>
        <v>3</v>
      </c>
      <c r="D28" s="1">
        <f t="shared" si="1"/>
        <v>180</v>
      </c>
      <c r="E28" s="1">
        <f>1+2</f>
        <v>3</v>
      </c>
      <c r="F28" s="1">
        <f t="shared" si="2"/>
        <v>180</v>
      </c>
      <c r="G28" s="1"/>
      <c r="H28" s="1">
        <f t="shared" si="3"/>
        <v>0</v>
      </c>
      <c r="I28" s="1"/>
      <c r="J28" s="1"/>
      <c r="K28" s="1">
        <f t="shared" si="4"/>
        <v>1</v>
      </c>
      <c r="L28" s="20">
        <f t="shared" si="5"/>
        <v>60</v>
      </c>
      <c r="M28" s="1">
        <f t="shared" si="6"/>
        <v>1</v>
      </c>
      <c r="N28" s="1">
        <f t="shared" si="7"/>
        <v>60</v>
      </c>
      <c r="O28" s="1">
        <f t="shared" si="8"/>
        <v>0</v>
      </c>
      <c r="P28" s="1">
        <f t="shared" si="9"/>
        <v>0</v>
      </c>
      <c r="Q28" s="3">
        <f t="shared" si="10"/>
        <v>0</v>
      </c>
      <c r="R28" s="1"/>
      <c r="S28" s="1"/>
      <c r="T28" s="1"/>
      <c r="U28" s="1"/>
      <c r="V28" s="1">
        <v>1</v>
      </c>
      <c r="W28" s="1">
        <v>60</v>
      </c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">
        <f t="shared" si="11"/>
        <v>2</v>
      </c>
      <c r="AI28" s="5">
        <f t="shared" si="12"/>
        <v>120</v>
      </c>
      <c r="AJ28" s="6">
        <f t="shared" si="13"/>
        <v>66.666666666666657</v>
      </c>
    </row>
    <row r="29" spans="1:38" ht="20.25" customHeight="1">
      <c r="A29" s="1">
        <v>21</v>
      </c>
      <c r="B29" s="2" t="s">
        <v>148</v>
      </c>
      <c r="C29" s="1">
        <f t="shared" si="0"/>
        <v>4</v>
      </c>
      <c r="D29" s="1">
        <f t="shared" si="1"/>
        <v>210</v>
      </c>
      <c r="E29" s="1">
        <v>3</v>
      </c>
      <c r="F29" s="1">
        <f t="shared" si="2"/>
        <v>180</v>
      </c>
      <c r="G29" s="1">
        <v>1</v>
      </c>
      <c r="H29" s="1">
        <f t="shared" si="3"/>
        <v>30</v>
      </c>
      <c r="I29" s="1"/>
      <c r="J29" s="1"/>
      <c r="K29" s="1">
        <f t="shared" si="4"/>
        <v>4</v>
      </c>
      <c r="L29" s="20">
        <f t="shared" si="5"/>
        <v>210</v>
      </c>
      <c r="M29" s="1">
        <f t="shared" si="6"/>
        <v>3</v>
      </c>
      <c r="N29" s="1">
        <f t="shared" si="7"/>
        <v>180</v>
      </c>
      <c r="O29" s="1">
        <f t="shared" si="8"/>
        <v>1</v>
      </c>
      <c r="P29" s="1">
        <f t="shared" si="9"/>
        <v>30</v>
      </c>
      <c r="Q29" s="3">
        <f t="shared" si="10"/>
        <v>14.285714285714285</v>
      </c>
      <c r="R29" s="1"/>
      <c r="S29" s="1"/>
      <c r="T29" s="1"/>
      <c r="U29" s="1"/>
      <c r="V29" s="1">
        <v>2</v>
      </c>
      <c r="W29" s="1">
        <v>120</v>
      </c>
      <c r="X29" s="1"/>
      <c r="Y29" s="1"/>
      <c r="Z29" s="1">
        <v>1</v>
      </c>
      <c r="AA29" s="1">
        <v>60</v>
      </c>
      <c r="AB29" s="1">
        <v>1</v>
      </c>
      <c r="AC29" s="1">
        <v>30</v>
      </c>
      <c r="AD29" s="1"/>
      <c r="AE29" s="1"/>
      <c r="AF29" s="1"/>
      <c r="AG29" s="1"/>
      <c r="AH29" s="4">
        <f t="shared" si="11"/>
        <v>0</v>
      </c>
      <c r="AI29" s="5">
        <f t="shared" si="12"/>
        <v>0</v>
      </c>
      <c r="AJ29" s="6">
        <f t="shared" si="13"/>
        <v>0</v>
      </c>
    </row>
    <row r="30" spans="1:38" ht="20.25" customHeight="1">
      <c r="A30" s="1">
        <v>22</v>
      </c>
      <c r="B30" s="2" t="s">
        <v>149</v>
      </c>
      <c r="C30" s="1">
        <f t="shared" si="0"/>
        <v>4</v>
      </c>
      <c r="D30" s="1">
        <f t="shared" si="1"/>
        <v>240</v>
      </c>
      <c r="E30" s="1">
        <f>1+3</f>
        <v>4</v>
      </c>
      <c r="F30" s="1">
        <f t="shared" si="2"/>
        <v>240</v>
      </c>
      <c r="G30" s="1"/>
      <c r="H30" s="1">
        <f t="shared" si="3"/>
        <v>0</v>
      </c>
      <c r="I30" s="1"/>
      <c r="J30" s="1"/>
      <c r="K30" s="1">
        <f t="shared" si="4"/>
        <v>1</v>
      </c>
      <c r="L30" s="20">
        <f t="shared" si="5"/>
        <v>60</v>
      </c>
      <c r="M30" s="1">
        <f t="shared" si="6"/>
        <v>1</v>
      </c>
      <c r="N30" s="1">
        <f t="shared" si="7"/>
        <v>60</v>
      </c>
      <c r="O30" s="1">
        <f t="shared" si="8"/>
        <v>0</v>
      </c>
      <c r="P30" s="1">
        <f t="shared" si="9"/>
        <v>0</v>
      </c>
      <c r="Q30" s="3">
        <f t="shared" si="10"/>
        <v>0</v>
      </c>
      <c r="R30" s="1"/>
      <c r="S30" s="1"/>
      <c r="T30" s="1"/>
      <c r="U30" s="1"/>
      <c r="V30" s="1"/>
      <c r="W30" s="1"/>
      <c r="X30" s="1"/>
      <c r="Y30" s="1"/>
      <c r="Z30" s="1">
        <v>1</v>
      </c>
      <c r="AA30" s="1">
        <v>60</v>
      </c>
      <c r="AB30" s="1"/>
      <c r="AC30" s="1"/>
      <c r="AD30" s="1"/>
      <c r="AE30" s="1"/>
      <c r="AF30" s="1"/>
      <c r="AG30" s="1"/>
      <c r="AH30" s="4">
        <f t="shared" si="11"/>
        <v>3</v>
      </c>
      <c r="AI30" s="5">
        <f t="shared" si="12"/>
        <v>180</v>
      </c>
      <c r="AJ30" s="6">
        <f t="shared" si="13"/>
        <v>75</v>
      </c>
    </row>
    <row r="31" spans="1:38" s="7" customFormat="1" ht="20.25" customHeight="1">
      <c r="A31" s="1">
        <v>23</v>
      </c>
      <c r="B31" s="2" t="s">
        <v>150</v>
      </c>
      <c r="C31" s="1">
        <f t="shared" si="0"/>
        <v>15</v>
      </c>
      <c r="D31" s="1">
        <f t="shared" si="1"/>
        <v>900</v>
      </c>
      <c r="E31" s="1">
        <f>14+1</f>
        <v>15</v>
      </c>
      <c r="F31" s="1">
        <f t="shared" si="2"/>
        <v>900</v>
      </c>
      <c r="G31" s="1"/>
      <c r="H31" s="1">
        <f t="shared" si="3"/>
        <v>0</v>
      </c>
      <c r="I31" s="1"/>
      <c r="J31" s="1"/>
      <c r="K31" s="1">
        <f t="shared" si="4"/>
        <v>14</v>
      </c>
      <c r="L31" s="20">
        <f t="shared" si="5"/>
        <v>840</v>
      </c>
      <c r="M31" s="1">
        <f t="shared" si="6"/>
        <v>14</v>
      </c>
      <c r="N31" s="1">
        <f t="shared" si="7"/>
        <v>840</v>
      </c>
      <c r="O31" s="1">
        <f t="shared" si="8"/>
        <v>0</v>
      </c>
      <c r="P31" s="1">
        <f t="shared" si="9"/>
        <v>0</v>
      </c>
      <c r="Q31" s="3">
        <f t="shared" si="10"/>
        <v>0</v>
      </c>
      <c r="R31" s="1"/>
      <c r="S31" s="1"/>
      <c r="T31" s="1"/>
      <c r="U31" s="1"/>
      <c r="V31" s="1">
        <v>11</v>
      </c>
      <c r="W31" s="1">
        <v>660</v>
      </c>
      <c r="X31" s="1"/>
      <c r="Y31" s="1"/>
      <c r="Z31" s="1">
        <v>3</v>
      </c>
      <c r="AA31" s="1">
        <v>180</v>
      </c>
      <c r="AB31" s="1"/>
      <c r="AC31" s="1"/>
      <c r="AD31" s="1">
        <v>0</v>
      </c>
      <c r="AE31" s="1"/>
      <c r="AF31" s="1"/>
      <c r="AG31" s="1"/>
      <c r="AH31" s="4">
        <f t="shared" si="11"/>
        <v>1</v>
      </c>
      <c r="AI31" s="5">
        <f t="shared" si="12"/>
        <v>60</v>
      </c>
      <c r="AJ31" s="6">
        <f t="shared" si="13"/>
        <v>6.666666666666667</v>
      </c>
      <c r="AL31" s="91"/>
    </row>
    <row r="32" spans="1:38" s="7" customFormat="1" ht="20.25" customHeight="1">
      <c r="A32" s="1">
        <v>24</v>
      </c>
      <c r="B32" s="13" t="s">
        <v>151</v>
      </c>
      <c r="C32" s="1">
        <f t="shared" si="0"/>
        <v>1</v>
      </c>
      <c r="D32" s="1">
        <f t="shared" si="1"/>
        <v>30</v>
      </c>
      <c r="E32" s="1"/>
      <c r="F32" s="1">
        <f t="shared" si="2"/>
        <v>0</v>
      </c>
      <c r="G32" s="1">
        <v>1</v>
      </c>
      <c r="H32" s="1">
        <f t="shared" si="3"/>
        <v>30</v>
      </c>
      <c r="I32" s="1"/>
      <c r="J32" s="1"/>
      <c r="K32" s="1">
        <f t="shared" si="4"/>
        <v>1</v>
      </c>
      <c r="L32" s="20">
        <f t="shared" si="5"/>
        <v>30</v>
      </c>
      <c r="M32" s="1">
        <f t="shared" si="6"/>
        <v>0</v>
      </c>
      <c r="N32" s="1">
        <f t="shared" si="7"/>
        <v>0</v>
      </c>
      <c r="O32" s="1">
        <f t="shared" si="8"/>
        <v>1</v>
      </c>
      <c r="P32" s="1">
        <f t="shared" si="9"/>
        <v>30</v>
      </c>
      <c r="Q32" s="3">
        <f t="shared" si="10"/>
        <v>100</v>
      </c>
      <c r="R32" s="1"/>
      <c r="S32" s="1"/>
      <c r="T32" s="1"/>
      <c r="U32" s="1"/>
      <c r="V32" s="1"/>
      <c r="W32" s="1"/>
      <c r="X32" s="1">
        <v>1</v>
      </c>
      <c r="Y32" s="1">
        <v>30</v>
      </c>
      <c r="Z32" s="1"/>
      <c r="AA32" s="1"/>
      <c r="AB32" s="1"/>
      <c r="AC32" s="1"/>
      <c r="AD32" s="1"/>
      <c r="AE32" s="1"/>
      <c r="AF32" s="1"/>
      <c r="AG32" s="1"/>
      <c r="AH32" s="4">
        <f t="shared" si="11"/>
        <v>0</v>
      </c>
      <c r="AI32" s="5">
        <f t="shared" si="12"/>
        <v>0</v>
      </c>
      <c r="AJ32" s="6">
        <f t="shared" si="13"/>
        <v>0</v>
      </c>
    </row>
    <row r="33" spans="1:38" ht="20.25" customHeight="1">
      <c r="A33" s="14"/>
      <c r="B33" s="15" t="s">
        <v>54</v>
      </c>
      <c r="C33" s="16">
        <f>SUM(C9:C32)</f>
        <v>280</v>
      </c>
      <c r="D33" s="16">
        <f t="shared" ref="D33:P33" si="14">SUM(D9:D32)</f>
        <v>14590</v>
      </c>
      <c r="E33" s="16">
        <f t="shared" si="14"/>
        <v>201</v>
      </c>
      <c r="F33" s="16">
        <f t="shared" si="14"/>
        <v>12060</v>
      </c>
      <c r="G33" s="16">
        <f t="shared" si="14"/>
        <v>71</v>
      </c>
      <c r="H33" s="16">
        <f t="shared" si="14"/>
        <v>2130</v>
      </c>
      <c r="I33" s="16">
        <f t="shared" si="14"/>
        <v>8</v>
      </c>
      <c r="J33" s="16">
        <f t="shared" si="14"/>
        <v>400</v>
      </c>
      <c r="K33" s="16">
        <f t="shared" si="14"/>
        <v>158</v>
      </c>
      <c r="L33" s="16">
        <f t="shared" si="14"/>
        <v>6829</v>
      </c>
      <c r="M33" s="16">
        <f t="shared" si="14"/>
        <v>93</v>
      </c>
      <c r="N33" s="16">
        <f t="shared" si="14"/>
        <v>4879</v>
      </c>
      <c r="O33" s="16">
        <f t="shared" si="14"/>
        <v>65</v>
      </c>
      <c r="P33" s="16">
        <f t="shared" si="14"/>
        <v>1950</v>
      </c>
      <c r="Q33" s="17">
        <f>L33/D33*100</f>
        <v>46.806031528444144</v>
      </c>
      <c r="R33" s="16">
        <f>SUM(R9:R31)</f>
        <v>0</v>
      </c>
      <c r="S33" s="16">
        <f t="shared" ref="S33:AI33" si="15">SUM(S9:S31)</f>
        <v>0</v>
      </c>
      <c r="T33" s="16">
        <f t="shared" si="15"/>
        <v>0</v>
      </c>
      <c r="U33" s="16">
        <f t="shared" si="15"/>
        <v>0</v>
      </c>
      <c r="V33" s="16">
        <f t="shared" si="15"/>
        <v>66</v>
      </c>
      <c r="W33" s="16">
        <f t="shared" si="15"/>
        <v>3439</v>
      </c>
      <c r="X33" s="16">
        <f t="shared" si="15"/>
        <v>56</v>
      </c>
      <c r="Y33" s="16">
        <f t="shared" si="15"/>
        <v>1680</v>
      </c>
      <c r="Z33" s="16">
        <f t="shared" si="15"/>
        <v>24</v>
      </c>
      <c r="AA33" s="16">
        <f t="shared" si="15"/>
        <v>1260</v>
      </c>
      <c r="AB33" s="16">
        <f t="shared" si="15"/>
        <v>8</v>
      </c>
      <c r="AC33" s="16">
        <f t="shared" si="15"/>
        <v>240</v>
      </c>
      <c r="AD33" s="16">
        <f t="shared" si="15"/>
        <v>3</v>
      </c>
      <c r="AE33" s="16">
        <f t="shared" si="15"/>
        <v>180</v>
      </c>
      <c r="AF33" s="16">
        <f t="shared" si="15"/>
        <v>0</v>
      </c>
      <c r="AG33" s="16">
        <f t="shared" si="15"/>
        <v>0</v>
      </c>
      <c r="AH33" s="16">
        <f t="shared" si="15"/>
        <v>122</v>
      </c>
      <c r="AI33" s="16">
        <f t="shared" si="15"/>
        <v>7761</v>
      </c>
      <c r="AJ33" s="17">
        <f t="shared" si="13"/>
        <v>53.193968471555863</v>
      </c>
      <c r="AL33" s="18"/>
    </row>
    <row r="37" spans="1:38">
      <c r="F37" s="19"/>
      <c r="AK37" s="19"/>
      <c r="AL37" s="19">
        <f>K33+AH33</f>
        <v>280</v>
      </c>
    </row>
    <row r="38" spans="1:38">
      <c r="D38" s="19"/>
      <c r="AL38" s="19">
        <f>L33+AI33</f>
        <v>14590</v>
      </c>
    </row>
  </sheetData>
  <mergeCells count="52">
    <mergeCell ref="A1:AI1"/>
    <mergeCell ref="A2:AI2"/>
    <mergeCell ref="Q5:Q8"/>
    <mergeCell ref="K4:Q4"/>
    <mergeCell ref="C4:J4"/>
    <mergeCell ref="I5:J7"/>
    <mergeCell ref="V7:V8"/>
    <mergeCell ref="W7:W8"/>
    <mergeCell ref="X7:X8"/>
    <mergeCell ref="Y7:Y8"/>
    <mergeCell ref="Z7:Z8"/>
    <mergeCell ref="AA7:AA8"/>
    <mergeCell ref="M7:M8"/>
    <mergeCell ref="N7:N8"/>
    <mergeCell ref="O7:O8"/>
    <mergeCell ref="P7:P8"/>
    <mergeCell ref="AJ4:AJ8"/>
    <mergeCell ref="AB7:AB8"/>
    <mergeCell ref="AC7:AC8"/>
    <mergeCell ref="AD7:AD8"/>
    <mergeCell ref="AE7:AE8"/>
    <mergeCell ref="AF7:AF8"/>
    <mergeCell ref="AG7:AG8"/>
    <mergeCell ref="AB6:AC6"/>
    <mergeCell ref="AD6:AE6"/>
    <mergeCell ref="AF6:AG6"/>
    <mergeCell ref="AD5:AG5"/>
    <mergeCell ref="R7:R8"/>
    <mergeCell ref="S7:S8"/>
    <mergeCell ref="T7:T8"/>
    <mergeCell ref="V5:Y5"/>
    <mergeCell ref="Z5:AC5"/>
    <mergeCell ref="X6:Y6"/>
    <mergeCell ref="Z6:AA6"/>
    <mergeCell ref="R5:U5"/>
    <mergeCell ref="U7:U8"/>
    <mergeCell ref="AD3:AI3"/>
    <mergeCell ref="A4:A8"/>
    <mergeCell ref="B4:B8"/>
    <mergeCell ref="R4:AG4"/>
    <mergeCell ref="AH4:AI7"/>
    <mergeCell ref="C5:D7"/>
    <mergeCell ref="E5:F7"/>
    <mergeCell ref="G5:H7"/>
    <mergeCell ref="K5:K8"/>
    <mergeCell ref="L5:L8"/>
    <mergeCell ref="M5:P5"/>
    <mergeCell ref="M6:N6"/>
    <mergeCell ref="O6:P6"/>
    <mergeCell ref="R6:S6"/>
    <mergeCell ref="T6:U6"/>
    <mergeCell ref="V6:W6"/>
  </mergeCells>
  <pageMargins left="0.45" right="0.2" top="0.5" bottom="0.5" header="0.3" footer="0.3"/>
  <pageSetup paperSize="9" scale="7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 1. Kq XNT</vt:lpstr>
      <vt:lpstr>KP</vt:lpstr>
      <vt:lpstr>'PL 1. Kq XNT'!Print_Titles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150988 Mai Phương Bằng</dc:creator>
  <cp:lastModifiedBy>User</cp:lastModifiedBy>
  <cp:lastPrinted>2025-06-05T03:41:00Z</cp:lastPrinted>
  <dcterms:created xsi:type="dcterms:W3CDTF">2024-08-13T17:34:36Z</dcterms:created>
  <dcterms:modified xsi:type="dcterms:W3CDTF">2025-06-05T10:42:03Z</dcterms:modified>
</cp:coreProperties>
</file>