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KH 2026\CTMTQG\DT phan bo\XDNQ\"/>
    </mc:Choice>
  </mc:AlternateContent>
  <xr:revisionPtr revIDLastSave="0" documentId="8_{E5200DDD-F315-4A4B-ABC8-89E4A2AEAD1A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Hệ số" sheetId="11" r:id="rId1"/>
    <sheet name="PL2. Phân loại xã" sheetId="19" state="hidden" r:id="rId2"/>
    <sheet name="PL3.Theo DS" sheetId="24" state="hidden" r:id="rId3"/>
    <sheet name="PL4.Theo DT" sheetId="23" state="hidden" r:id="rId4"/>
    <sheet name="PL5.Theo Điểm số di tích" sheetId="30" state="hidden" r:id="rId5"/>
  </sheets>
  <externalReferences>
    <externalReference r:id="rId6"/>
  </externalReferences>
  <definedNames>
    <definedName name="_xlnm._FilterDatabase" localSheetId="0" hidden="1">'Hệ số'!#REF!</definedName>
    <definedName name="_xlnm._FilterDatabase" localSheetId="1" hidden="1">'PL2. Phân loại xã'!$D$2:$D$131</definedName>
    <definedName name="_xlnm._FilterDatabase" localSheetId="2" hidden="1">'PL3.Theo DS'!$C$1:$C$129</definedName>
    <definedName name="_xlnm._FilterDatabase" localSheetId="3" hidden="1">'PL4.Theo DT'!$A$5:$G$129</definedName>
    <definedName name="DS_3">#REF!</definedName>
    <definedName name="dt_4">#REF!</definedName>
    <definedName name="đt4" localSheetId="1">#REF!</definedName>
    <definedName name="đt4" localSheetId="2">#REF!</definedName>
    <definedName name="đt4" localSheetId="3">#REF!</definedName>
    <definedName name="đt4" localSheetId="4">#REF!</definedName>
    <definedName name="đt4">#REF!</definedName>
    <definedName name="_xlnm.Print_Area" localSheetId="3">'PL4.Theo DT'!$A$1:$G$129</definedName>
    <definedName name="_xlnm.Print_Titles" localSheetId="0">'Hệ số'!$3:$6</definedName>
    <definedName name="_xlnm.Print_Titles" localSheetId="1">'PL2. Phân loại xã'!$4:$4</definedName>
    <definedName name="_xlnm.Print_Titles" localSheetId="2">'PL3.Theo DS'!$4:$4</definedName>
    <definedName name="_xlnm.Print_Titles" localSheetId="3">'PL4.Theo DT'!$4:$4</definedName>
    <definedName name="_xlnm.Print_Titles" localSheetId="4">'PL5.Theo Điểm số di tích'!$13:$14</definedName>
    <definedName name="qg_5" localSheetId="4">'PL5.Theo Điểm số di tích'!$B$16:$G$70</definedName>
    <definedName name="qg_5">#REF!</definedName>
    <definedName name="QGDB_5" localSheetId="4">'PL5.Theo Điểm số di tích'!$B$6:$G$10</definedName>
    <definedName name="QGDB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1" l="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7" i="11"/>
  <c r="G6" i="11" l="1"/>
  <c r="H15" i="11" s="1"/>
  <c r="E6" i="11"/>
  <c r="F57" i="11" s="1"/>
  <c r="H80" i="11" l="1"/>
  <c r="F98" i="11"/>
  <c r="H25" i="11"/>
  <c r="H97" i="11"/>
  <c r="H21" i="11"/>
  <c r="H92" i="11"/>
  <c r="H33" i="11"/>
  <c r="F39" i="11"/>
  <c r="H37" i="11"/>
  <c r="H22" i="11"/>
  <c r="F64" i="11"/>
  <c r="F82" i="11"/>
  <c r="H95" i="11"/>
  <c r="F105" i="11"/>
  <c r="H96" i="11"/>
  <c r="F69" i="11"/>
  <c r="F72" i="11"/>
  <c r="F8" i="11"/>
  <c r="H39" i="11"/>
  <c r="F130" i="11"/>
  <c r="H100" i="11"/>
  <c r="H89" i="11"/>
  <c r="H102" i="11"/>
  <c r="F51" i="11"/>
  <c r="H109" i="11"/>
  <c r="H34" i="11"/>
  <c r="F100" i="11"/>
  <c r="F11" i="11"/>
  <c r="H107" i="11"/>
  <c r="F34" i="11"/>
  <c r="I34" i="11" s="1"/>
  <c r="H108" i="11"/>
  <c r="F129" i="11"/>
  <c r="F25" i="11"/>
  <c r="I25" i="11" s="1"/>
  <c r="F20" i="11"/>
  <c r="H51" i="11"/>
  <c r="F35" i="11"/>
  <c r="H112" i="11"/>
  <c r="H101" i="11"/>
  <c r="H114" i="11"/>
  <c r="H104" i="11"/>
  <c r="F122" i="11"/>
  <c r="F43" i="11"/>
  <c r="H45" i="11"/>
  <c r="F63" i="11"/>
  <c r="F55" i="11"/>
  <c r="H46" i="11"/>
  <c r="F124" i="11"/>
  <c r="F107" i="11"/>
  <c r="H119" i="11"/>
  <c r="F23" i="11"/>
  <c r="H120" i="11"/>
  <c r="F46" i="11"/>
  <c r="H14" i="11"/>
  <c r="F32" i="11"/>
  <c r="H63" i="11"/>
  <c r="F60" i="11"/>
  <c r="H124" i="11"/>
  <c r="H113" i="11"/>
  <c r="H126" i="11"/>
  <c r="F91" i="11"/>
  <c r="H57" i="11"/>
  <c r="I57" i="11" s="1"/>
  <c r="F75" i="11"/>
  <c r="F103" i="11"/>
  <c r="H58" i="11"/>
  <c r="F77" i="11"/>
  <c r="H91" i="11"/>
  <c r="F17" i="11"/>
  <c r="F48" i="11"/>
  <c r="F18" i="11"/>
  <c r="F59" i="11"/>
  <c r="H26" i="11"/>
  <c r="F44" i="11"/>
  <c r="H75" i="11"/>
  <c r="F13" i="11"/>
  <c r="F70" i="11"/>
  <c r="F95" i="11"/>
  <c r="I95" i="11" s="1"/>
  <c r="F12" i="11"/>
  <c r="H7" i="11"/>
  <c r="H128" i="11"/>
  <c r="F123" i="11"/>
  <c r="F92" i="11"/>
  <c r="I92" i="11" s="1"/>
  <c r="H69" i="11"/>
  <c r="F87" i="11"/>
  <c r="F56" i="11"/>
  <c r="H70" i="11"/>
  <c r="F125" i="11"/>
  <c r="F109" i="11"/>
  <c r="I109" i="11" s="1"/>
  <c r="F29" i="11"/>
  <c r="H127" i="11"/>
  <c r="F30" i="11"/>
  <c r="F36" i="11"/>
  <c r="H38" i="11"/>
  <c r="F104" i="11"/>
  <c r="I104" i="11" s="1"/>
  <c r="H87" i="11"/>
  <c r="F97" i="11"/>
  <c r="I97" i="11" s="1"/>
  <c r="F7" i="11"/>
  <c r="H115" i="11"/>
  <c r="F24" i="11"/>
  <c r="F81" i="11"/>
  <c r="H81" i="11"/>
  <c r="F111" i="11"/>
  <c r="F128" i="11"/>
  <c r="H82" i="11"/>
  <c r="F66" i="11"/>
  <c r="H11" i="11"/>
  <c r="F53" i="11"/>
  <c r="H12" i="11"/>
  <c r="F78" i="11"/>
  <c r="F37" i="11"/>
  <c r="H50" i="11"/>
  <c r="F10" i="11"/>
  <c r="H99" i="11"/>
  <c r="H16" i="11"/>
  <c r="H67" i="11"/>
  <c r="H18" i="11"/>
  <c r="F84" i="11"/>
  <c r="H8" i="11"/>
  <c r="F26" i="11"/>
  <c r="F76" i="11"/>
  <c r="F58" i="11"/>
  <c r="H93" i="11"/>
  <c r="F52" i="11"/>
  <c r="F22" i="11"/>
  <c r="H94" i="11"/>
  <c r="F102" i="11"/>
  <c r="H23" i="11"/>
  <c r="F113" i="11"/>
  <c r="H24" i="11"/>
  <c r="H73" i="11"/>
  <c r="F121" i="11"/>
  <c r="H62" i="11"/>
  <c r="F106" i="11"/>
  <c r="H111" i="11"/>
  <c r="H28" i="11"/>
  <c r="H17" i="11"/>
  <c r="H30" i="11"/>
  <c r="F73" i="11"/>
  <c r="H20" i="11"/>
  <c r="F38" i="11"/>
  <c r="F88" i="11"/>
  <c r="H125" i="11"/>
  <c r="H105" i="11"/>
  <c r="F112" i="11"/>
  <c r="I112" i="11" s="1"/>
  <c r="F118" i="11"/>
  <c r="H106" i="11"/>
  <c r="H49" i="11"/>
  <c r="H35" i="11"/>
  <c r="F126" i="11"/>
  <c r="H36" i="11"/>
  <c r="H121" i="11"/>
  <c r="H13" i="11"/>
  <c r="H74" i="11"/>
  <c r="F47" i="11"/>
  <c r="H123" i="11"/>
  <c r="H40" i="11"/>
  <c r="H29" i="11"/>
  <c r="H42" i="11"/>
  <c r="H19" i="11"/>
  <c r="F110" i="11"/>
  <c r="H116" i="11"/>
  <c r="F41" i="11"/>
  <c r="F119" i="11"/>
  <c r="I119" i="11" s="1"/>
  <c r="H117" i="11"/>
  <c r="F65" i="11"/>
  <c r="F71" i="11"/>
  <c r="H118" i="11"/>
  <c r="F67" i="11"/>
  <c r="I67" i="11" s="1"/>
  <c r="H47" i="11"/>
  <c r="H61" i="11"/>
  <c r="H48" i="11"/>
  <c r="F31" i="11"/>
  <c r="H85" i="11"/>
  <c r="H86" i="11"/>
  <c r="F120" i="11"/>
  <c r="I120" i="11" s="1"/>
  <c r="F9" i="11"/>
  <c r="H52" i="11"/>
  <c r="H41" i="11"/>
  <c r="H54" i="11"/>
  <c r="H31" i="11"/>
  <c r="F99" i="11"/>
  <c r="I99" i="11" s="1"/>
  <c r="F14" i="11"/>
  <c r="I14" i="11" s="1"/>
  <c r="F50" i="11"/>
  <c r="I50" i="11" s="1"/>
  <c r="H44" i="11"/>
  <c r="F62" i="11"/>
  <c r="F89" i="11"/>
  <c r="F108" i="11"/>
  <c r="I108" i="11" s="1"/>
  <c r="H129" i="11"/>
  <c r="F101" i="11"/>
  <c r="I101" i="11" s="1"/>
  <c r="F96" i="11"/>
  <c r="I96" i="11" s="1"/>
  <c r="H130" i="11"/>
  <c r="F80" i="11"/>
  <c r="I80" i="11" s="1"/>
  <c r="H59" i="11"/>
  <c r="F19" i="11"/>
  <c r="H60" i="11"/>
  <c r="F79" i="11"/>
  <c r="F93" i="11"/>
  <c r="I93" i="11" s="1"/>
  <c r="H98" i="11"/>
  <c r="H103" i="11"/>
  <c r="F21" i="11"/>
  <c r="I21" i="11" s="1"/>
  <c r="H64" i="11"/>
  <c r="H53" i="11"/>
  <c r="H66" i="11"/>
  <c r="H43" i="11"/>
  <c r="F40" i="11"/>
  <c r="H56" i="11"/>
  <c r="F74" i="11"/>
  <c r="F42" i="11"/>
  <c r="I42" i="11" s="1"/>
  <c r="F61" i="11"/>
  <c r="I61" i="11" s="1"/>
  <c r="F15" i="11"/>
  <c r="I15" i="11" s="1"/>
  <c r="F54" i="11"/>
  <c r="F49" i="11"/>
  <c r="I49" i="11" s="1"/>
  <c r="F16" i="11"/>
  <c r="I16" i="11" s="1"/>
  <c r="F45" i="11"/>
  <c r="I45" i="11" s="1"/>
  <c r="H71" i="11"/>
  <c r="F115" i="11"/>
  <c r="I115" i="11" s="1"/>
  <c r="H72" i="11"/>
  <c r="F127" i="11"/>
  <c r="I127" i="11" s="1"/>
  <c r="F94" i="11"/>
  <c r="I94" i="11" s="1"/>
  <c r="H110" i="11"/>
  <c r="F85" i="11"/>
  <c r="I85" i="11" s="1"/>
  <c r="F33" i="11"/>
  <c r="I33" i="11" s="1"/>
  <c r="H76" i="11"/>
  <c r="H65" i="11"/>
  <c r="H78" i="11"/>
  <c r="H55" i="11"/>
  <c r="H32" i="11"/>
  <c r="H68" i="11"/>
  <c r="F86" i="11"/>
  <c r="I86" i="11" s="1"/>
  <c r="F90" i="11"/>
  <c r="H9" i="11"/>
  <c r="F27" i="11"/>
  <c r="F114" i="11"/>
  <c r="I114" i="11" s="1"/>
  <c r="H10" i="11"/>
  <c r="F28" i="11"/>
  <c r="I28" i="11" s="1"/>
  <c r="F117" i="11"/>
  <c r="I117" i="11" s="1"/>
  <c r="H83" i="11"/>
  <c r="F116" i="11"/>
  <c r="I116" i="11" s="1"/>
  <c r="H84" i="11"/>
  <c r="F68" i="11"/>
  <c r="F83" i="11"/>
  <c r="H122" i="11"/>
  <c r="H27" i="11"/>
  <c r="H88" i="11"/>
  <c r="H77" i="11"/>
  <c r="H90" i="11"/>
  <c r="H79" i="11"/>
  <c r="I124" i="11" l="1"/>
  <c r="I68" i="11"/>
  <c r="I39" i="11"/>
  <c r="I63" i="11"/>
  <c r="I87" i="11"/>
  <c r="I76" i="11"/>
  <c r="I121" i="11"/>
  <c r="I106" i="11"/>
  <c r="I64" i="11"/>
  <c r="I53" i="11"/>
  <c r="I59" i="11"/>
  <c r="I20" i="11"/>
  <c r="I47" i="11"/>
  <c r="I65" i="11"/>
  <c r="I88" i="11"/>
  <c r="I48" i="11"/>
  <c r="I9" i="11"/>
  <c r="I38" i="11"/>
  <c r="I36" i="11"/>
  <c r="I128" i="11"/>
  <c r="I111" i="11"/>
  <c r="I29" i="11"/>
  <c r="I27" i="11"/>
  <c r="I70" i="11"/>
  <c r="I75" i="11"/>
  <c r="I71" i="11"/>
  <c r="I18" i="11"/>
  <c r="I55" i="11"/>
  <c r="I26" i="11"/>
  <c r="I84" i="11"/>
  <c r="I66" i="11"/>
  <c r="I123" i="11"/>
  <c r="I60" i="11"/>
  <c r="I129" i="11"/>
  <c r="I130" i="11"/>
  <c r="I113" i="11"/>
  <c r="I17" i="11"/>
  <c r="I54" i="11"/>
  <c r="I30" i="11"/>
  <c r="I32" i="11"/>
  <c r="I43" i="11"/>
  <c r="I8" i="11"/>
  <c r="I89" i="11"/>
  <c r="I41" i="11"/>
  <c r="I73" i="11"/>
  <c r="I102" i="11"/>
  <c r="I12" i="11"/>
  <c r="I77" i="11"/>
  <c r="I122" i="11"/>
  <c r="I72" i="11"/>
  <c r="I62" i="11"/>
  <c r="I126" i="11"/>
  <c r="I46" i="11"/>
  <c r="I11" i="11"/>
  <c r="I69" i="11"/>
  <c r="I79" i="11"/>
  <c r="I31" i="11"/>
  <c r="I110" i="11"/>
  <c r="I22" i="11"/>
  <c r="I10" i="11"/>
  <c r="I81" i="11"/>
  <c r="I103" i="11"/>
  <c r="I100" i="11"/>
  <c r="I74" i="11"/>
  <c r="I52" i="11"/>
  <c r="I24" i="11"/>
  <c r="I125" i="11"/>
  <c r="I13" i="11"/>
  <c r="I23" i="11"/>
  <c r="I105" i="11"/>
  <c r="I98" i="11"/>
  <c r="I90" i="11"/>
  <c r="I19" i="11"/>
  <c r="I37" i="11"/>
  <c r="I83" i="11"/>
  <c r="I40" i="11"/>
  <c r="I118" i="11"/>
  <c r="I58" i="11"/>
  <c r="I78" i="11"/>
  <c r="I7" i="11"/>
  <c r="I56" i="11"/>
  <c r="I44" i="11"/>
  <c r="I91" i="11"/>
  <c r="I107" i="11"/>
  <c r="I35" i="11"/>
  <c r="I51" i="11"/>
  <c r="I82" i="11"/>
  <c r="C5" i="24"/>
  <c r="I6" i="11" l="1"/>
  <c r="F17" i="30"/>
  <c r="G17" i="30" s="1"/>
  <c r="F18" i="30"/>
  <c r="F19" i="30"/>
  <c r="G19" i="30" s="1"/>
  <c r="F20" i="30"/>
  <c r="F21" i="30"/>
  <c r="G21" i="30" s="1"/>
  <c r="F22" i="30"/>
  <c r="F23" i="30"/>
  <c r="G23" i="30" s="1"/>
  <c r="F24" i="30"/>
  <c r="F25" i="30"/>
  <c r="G25" i="30" s="1"/>
  <c r="F26" i="30"/>
  <c r="F27" i="30"/>
  <c r="G27" i="30" s="1"/>
  <c r="F28" i="30"/>
  <c r="F29" i="30"/>
  <c r="G29" i="30" s="1"/>
  <c r="F30" i="30"/>
  <c r="F31" i="30"/>
  <c r="G31" i="30" s="1"/>
  <c r="F32" i="30"/>
  <c r="F33" i="30"/>
  <c r="G33" i="30" s="1"/>
  <c r="F34" i="30"/>
  <c r="F35" i="30"/>
  <c r="G35" i="30" s="1"/>
  <c r="F36" i="30"/>
  <c r="F37" i="30"/>
  <c r="G37" i="30" s="1"/>
  <c r="F38" i="30"/>
  <c r="F39" i="30"/>
  <c r="G39" i="30" s="1"/>
  <c r="F40" i="30"/>
  <c r="F41" i="30"/>
  <c r="G41" i="30" s="1"/>
  <c r="F42" i="30"/>
  <c r="F43" i="30"/>
  <c r="G43" i="30" s="1"/>
  <c r="F44" i="30"/>
  <c r="F45" i="30"/>
  <c r="G45" i="30" s="1"/>
  <c r="F46" i="30"/>
  <c r="F47" i="30"/>
  <c r="G47" i="30" s="1"/>
  <c r="F48" i="30"/>
  <c r="F49" i="30"/>
  <c r="G49" i="30" s="1"/>
  <c r="F50" i="30"/>
  <c r="F51" i="30"/>
  <c r="G51" i="30" s="1"/>
  <c r="F52" i="30"/>
  <c r="F53" i="30"/>
  <c r="G53" i="30" s="1"/>
  <c r="F54" i="30"/>
  <c r="F55" i="30"/>
  <c r="G55" i="30" s="1"/>
  <c r="F56" i="30"/>
  <c r="F57" i="30"/>
  <c r="G57" i="30" s="1"/>
  <c r="F58" i="30"/>
  <c r="F59" i="30"/>
  <c r="G59" i="30" s="1"/>
  <c r="F60" i="30"/>
  <c r="F61" i="30"/>
  <c r="G61" i="30" s="1"/>
  <c r="F62" i="30"/>
  <c r="F63" i="30"/>
  <c r="G63" i="30" s="1"/>
  <c r="F64" i="30"/>
  <c r="F65" i="30"/>
  <c r="G65" i="30" s="1"/>
  <c r="F66" i="30"/>
  <c r="F67" i="30"/>
  <c r="G67" i="30" s="1"/>
  <c r="F68" i="30"/>
  <c r="F69" i="30"/>
  <c r="G69" i="30" s="1"/>
  <c r="F70" i="30"/>
  <c r="F16" i="30"/>
  <c r="G16" i="30" s="1"/>
  <c r="G20" i="30"/>
  <c r="G22" i="30"/>
  <c r="G24" i="30"/>
  <c r="G26" i="30"/>
  <c r="G28" i="30"/>
  <c r="G30" i="30"/>
  <c r="G32" i="30"/>
  <c r="G34" i="30"/>
  <c r="G36" i="30"/>
  <c r="G38" i="30"/>
  <c r="G40" i="30"/>
  <c r="G42" i="30"/>
  <c r="G44" i="30"/>
  <c r="G46" i="30"/>
  <c r="G48" i="30"/>
  <c r="G50" i="30"/>
  <c r="G52" i="30"/>
  <c r="G54" i="30"/>
  <c r="G56" i="30"/>
  <c r="G58" i="30"/>
  <c r="G60" i="30"/>
  <c r="G62" i="30"/>
  <c r="G64" i="30"/>
  <c r="G66" i="30"/>
  <c r="G68" i="30"/>
  <c r="G70" i="30"/>
  <c r="G18" i="30" l="1"/>
  <c r="D6" i="11" l="1"/>
  <c r="C15" i="30"/>
  <c r="F6" i="30" l="1"/>
  <c r="G6" i="30" s="1"/>
  <c r="F10" i="30"/>
  <c r="G10" i="30" s="1"/>
  <c r="F9" i="30"/>
  <c r="G9" i="30" s="1"/>
  <c r="F8" i="30"/>
  <c r="G8" i="30" s="1"/>
  <c r="I7" i="30"/>
  <c r="F7" i="30"/>
  <c r="G7" i="30" s="1"/>
  <c r="I6" i="30"/>
  <c r="K6" i="30" s="1" a="1"/>
  <c r="M5" i="30"/>
  <c r="C5" i="30"/>
  <c r="K3" i="30"/>
  <c r="D127" i="23"/>
  <c r="D128" i="23"/>
  <c r="E128" i="23" s="1"/>
  <c r="D129" i="23"/>
  <c r="D126" i="23"/>
  <c r="E126" i="23" s="1"/>
  <c r="D125" i="23"/>
  <c r="E125" i="23" s="1"/>
  <c r="D67" i="23"/>
  <c r="E67" i="23" s="1"/>
  <c r="D68" i="23"/>
  <c r="D69" i="23"/>
  <c r="E69" i="23" s="1"/>
  <c r="D70" i="23"/>
  <c r="D71" i="23"/>
  <c r="E71" i="23" s="1"/>
  <c r="D72" i="23"/>
  <c r="D73" i="23"/>
  <c r="E73" i="23" s="1"/>
  <c r="D74" i="23"/>
  <c r="E74" i="23"/>
  <c r="D75" i="23"/>
  <c r="E75" i="23" s="1"/>
  <c r="D76" i="23"/>
  <c r="D77" i="23"/>
  <c r="E77" i="23" s="1"/>
  <c r="D78" i="23"/>
  <c r="D79" i="23"/>
  <c r="E79" i="23" s="1"/>
  <c r="D80" i="23"/>
  <c r="E80" i="23"/>
  <c r="D81" i="23"/>
  <c r="E81" i="23" s="1"/>
  <c r="D82" i="23"/>
  <c r="D83" i="23"/>
  <c r="E83" i="23" s="1"/>
  <c r="D84" i="23"/>
  <c r="E84" i="23"/>
  <c r="D85" i="23"/>
  <c r="E85" i="23" s="1"/>
  <c r="D86" i="23"/>
  <c r="E86" i="23"/>
  <c r="D87" i="23"/>
  <c r="E87" i="23" s="1"/>
  <c r="D88" i="23"/>
  <c r="E88" i="23"/>
  <c r="D89" i="23"/>
  <c r="E89" i="23" s="1"/>
  <c r="D90" i="23"/>
  <c r="E90" i="23"/>
  <c r="D91" i="23"/>
  <c r="E91" i="23" s="1"/>
  <c r="D92" i="23"/>
  <c r="E92" i="23"/>
  <c r="D93" i="23"/>
  <c r="E93" i="23" s="1"/>
  <c r="D94" i="23"/>
  <c r="E94" i="23"/>
  <c r="D95" i="23"/>
  <c r="E95" i="23" s="1"/>
  <c r="D96" i="23"/>
  <c r="D97" i="23"/>
  <c r="E97" i="23" s="1"/>
  <c r="D98" i="23"/>
  <c r="D99" i="23"/>
  <c r="E99" i="23" s="1"/>
  <c r="D100" i="23"/>
  <c r="D101" i="23"/>
  <c r="E101" i="23" s="1"/>
  <c r="D102" i="23"/>
  <c r="E102" i="23"/>
  <c r="D103" i="23"/>
  <c r="E103" i="23" s="1"/>
  <c r="D104" i="23"/>
  <c r="D105" i="23"/>
  <c r="E105" i="23" s="1"/>
  <c r="D106" i="23"/>
  <c r="D107" i="23"/>
  <c r="E107" i="23" s="1"/>
  <c r="D108" i="23"/>
  <c r="D109" i="23"/>
  <c r="E109" i="23" s="1"/>
  <c r="D110" i="23"/>
  <c r="D111" i="23"/>
  <c r="E111" i="23" s="1"/>
  <c r="D112" i="23"/>
  <c r="D113" i="23"/>
  <c r="E113" i="23" s="1"/>
  <c r="D114" i="23"/>
  <c r="E114" i="23"/>
  <c r="D115" i="23"/>
  <c r="E115" i="23" s="1"/>
  <c r="D116" i="23"/>
  <c r="D117" i="23"/>
  <c r="E117" i="23" s="1"/>
  <c r="D118" i="23"/>
  <c r="E118" i="23"/>
  <c r="D119" i="23"/>
  <c r="E119" i="23" s="1"/>
  <c r="D120" i="23"/>
  <c r="E120" i="23"/>
  <c r="D121" i="23"/>
  <c r="E121" i="23" s="1"/>
  <c r="D122" i="23"/>
  <c r="E122" i="23"/>
  <c r="D123" i="23"/>
  <c r="E123" i="23" s="1"/>
  <c r="D124" i="23"/>
  <c r="E124" i="23"/>
  <c r="D66" i="23"/>
  <c r="D65" i="23"/>
  <c r="E65" i="23" s="1"/>
  <c r="D13" i="23"/>
  <c r="E13" i="23" s="1"/>
  <c r="D14" i="23"/>
  <c r="E14" i="23" s="1"/>
  <c r="D15" i="23"/>
  <c r="E15" i="23" s="1"/>
  <c r="D16" i="23"/>
  <c r="E16" i="23" s="1"/>
  <c r="D17" i="23"/>
  <c r="E17" i="23" s="1"/>
  <c r="D18" i="23"/>
  <c r="E18" i="23" s="1"/>
  <c r="D19" i="23"/>
  <c r="E19" i="23" s="1"/>
  <c r="D20" i="23"/>
  <c r="E20" i="23" s="1"/>
  <c r="D21" i="23"/>
  <c r="E21" i="23" s="1"/>
  <c r="D22" i="23"/>
  <c r="E22" i="23" s="1"/>
  <c r="D23" i="23"/>
  <c r="E23" i="23" s="1"/>
  <c r="D24" i="23"/>
  <c r="E24" i="23" s="1"/>
  <c r="D25" i="23"/>
  <c r="E25" i="23" s="1"/>
  <c r="D26" i="23"/>
  <c r="E26" i="23" s="1"/>
  <c r="D27" i="23"/>
  <c r="E27" i="23" s="1"/>
  <c r="D28" i="23"/>
  <c r="E28" i="23" s="1"/>
  <c r="D29" i="23"/>
  <c r="E29" i="23" s="1"/>
  <c r="D30" i="23"/>
  <c r="E30" i="23" s="1"/>
  <c r="D31" i="23"/>
  <c r="E31" i="23"/>
  <c r="D32" i="23"/>
  <c r="D33" i="23"/>
  <c r="E33" i="23" s="1"/>
  <c r="D34" i="23"/>
  <c r="E34" i="23" s="1"/>
  <c r="D35" i="23"/>
  <c r="D36" i="23"/>
  <c r="E36" i="23"/>
  <c r="D37" i="23"/>
  <c r="D38" i="23"/>
  <c r="E38" i="23" s="1"/>
  <c r="D39" i="23"/>
  <c r="E39" i="23" s="1"/>
  <c r="D40" i="23"/>
  <c r="E40" i="23" s="1"/>
  <c r="D41" i="23"/>
  <c r="E41" i="23" s="1"/>
  <c r="D42" i="23"/>
  <c r="E42" i="23" s="1"/>
  <c r="D43" i="23"/>
  <c r="E43" i="23"/>
  <c r="D44" i="23"/>
  <c r="E44" i="23"/>
  <c r="D45" i="23"/>
  <c r="E45" i="23"/>
  <c r="D46" i="23"/>
  <c r="E46" i="23" s="1"/>
  <c r="D47" i="23"/>
  <c r="E47" i="23" s="1"/>
  <c r="D48" i="23"/>
  <c r="E48" i="23" s="1"/>
  <c r="D49" i="23"/>
  <c r="E49" i="23" s="1"/>
  <c r="D50" i="23"/>
  <c r="E50" i="23" s="1"/>
  <c r="D51" i="23"/>
  <c r="E51" i="23"/>
  <c r="D52" i="23"/>
  <c r="E52" i="23"/>
  <c r="D53" i="23"/>
  <c r="E53" i="23"/>
  <c r="D54" i="23"/>
  <c r="E54" i="23" s="1"/>
  <c r="D55" i="23"/>
  <c r="E55" i="23" s="1"/>
  <c r="D56" i="23"/>
  <c r="E56" i="23" s="1"/>
  <c r="D57" i="23"/>
  <c r="E57" i="23" s="1"/>
  <c r="D58" i="23"/>
  <c r="E58" i="23" s="1"/>
  <c r="D59" i="23"/>
  <c r="E59" i="23"/>
  <c r="D60" i="23"/>
  <c r="E60" i="23"/>
  <c r="D61" i="23"/>
  <c r="E61" i="23" s="1"/>
  <c r="D62" i="23"/>
  <c r="E62" i="23" s="1"/>
  <c r="D63" i="23"/>
  <c r="E63" i="23"/>
  <c r="D64" i="23"/>
  <c r="E64" i="23"/>
  <c r="D12" i="23"/>
  <c r="E12" i="23"/>
  <c r="D11" i="23"/>
  <c r="E11" i="23" s="1"/>
  <c r="D7" i="23"/>
  <c r="E7" i="23" s="1"/>
  <c r="D8" i="23"/>
  <c r="E8" i="23" s="1"/>
  <c r="D9" i="23"/>
  <c r="E9" i="23"/>
  <c r="D10" i="23"/>
  <c r="E10" i="23" s="1"/>
  <c r="D6" i="23"/>
  <c r="E6" i="23" s="1"/>
  <c r="C5" i="23"/>
  <c r="G5" i="23"/>
  <c r="E106" i="23" l="1"/>
  <c r="E37" i="23"/>
  <c r="E104" i="23"/>
  <c r="E35" i="23"/>
  <c r="E32" i="23"/>
  <c r="E112" i="23"/>
  <c r="E98" i="23"/>
  <c r="D7" i="24"/>
  <c r="E7" i="24" s="1"/>
  <c r="D17" i="24"/>
  <c r="E17" i="24" s="1"/>
  <c r="E127" i="23"/>
  <c r="E129" i="23"/>
  <c r="E72" i="23"/>
  <c r="E82" i="23"/>
  <c r="E110" i="23"/>
  <c r="E96" i="23"/>
  <c r="E100" i="23"/>
  <c r="E108" i="23"/>
  <c r="E68" i="23"/>
  <c r="E70" i="23"/>
  <c r="E78" i="23"/>
  <c r="E116" i="23"/>
  <c r="F125" i="23"/>
  <c r="E66" i="23"/>
  <c r="E76" i="23"/>
  <c r="I5" i="30"/>
  <c r="F15" i="30"/>
  <c r="G5" i="30"/>
  <c r="F65" i="23"/>
  <c r="F6" i="23"/>
  <c r="F11" i="23"/>
  <c r="D5" i="23"/>
  <c r="E5" i="23"/>
  <c r="D25" i="24"/>
  <c r="E25" i="24" s="1"/>
  <c r="D78" i="24"/>
  <c r="E78" i="24" s="1"/>
  <c r="D13" i="24"/>
  <c r="E13" i="24" s="1"/>
  <c r="D21" i="24"/>
  <c r="E21" i="24" s="1"/>
  <c r="D16" i="24"/>
  <c r="E16" i="24" s="1"/>
  <c r="D20" i="24"/>
  <c r="E20" i="24" s="1"/>
  <c r="D27" i="24"/>
  <c r="E27" i="24" s="1"/>
  <c r="D85" i="24"/>
  <c r="E85" i="24" s="1"/>
  <c r="D103" i="24"/>
  <c r="E103" i="24" s="1"/>
  <c r="D116" i="24"/>
  <c r="E116" i="24" s="1"/>
  <c r="D98" i="24"/>
  <c r="D28" i="24"/>
  <c r="E28" i="24" s="1"/>
  <c r="D73" i="24"/>
  <c r="E73" i="24" s="1"/>
  <c r="D40" i="24"/>
  <c r="E40" i="24" s="1"/>
  <c r="D68" i="24"/>
  <c r="E68" i="24" s="1"/>
  <c r="D77" i="24"/>
  <c r="E77" i="24" s="1"/>
  <c r="D48" i="24"/>
  <c r="E48" i="24" s="1"/>
  <c r="D69" i="24"/>
  <c r="E69" i="24" s="1"/>
  <c r="D53" i="24"/>
  <c r="E53" i="24" s="1"/>
  <c r="D55" i="24"/>
  <c r="E55" i="24" s="1"/>
  <c r="D33" i="24"/>
  <c r="E33" i="24" s="1"/>
  <c r="D32" i="24"/>
  <c r="E32" i="24" s="1"/>
  <c r="D49" i="24"/>
  <c r="E49" i="24" s="1"/>
  <c r="D60" i="24"/>
  <c r="E60" i="24" s="1"/>
  <c r="D57" i="24"/>
  <c r="E57" i="24" s="1"/>
  <c r="D96" i="24"/>
  <c r="E96" i="24" s="1"/>
  <c r="D120" i="24"/>
  <c r="E120" i="24" s="1"/>
  <c r="D100" i="24"/>
  <c r="E100" i="24" s="1"/>
  <c r="D99" i="24"/>
  <c r="E99" i="24" s="1"/>
  <c r="D118" i="24"/>
  <c r="E118" i="24" s="1"/>
  <c r="D112" i="24"/>
  <c r="E112" i="24" s="1"/>
  <c r="D95" i="24"/>
  <c r="E95" i="24" s="1"/>
  <c r="D11" i="24"/>
  <c r="E11" i="24" s="1"/>
  <c r="D24" i="24"/>
  <c r="E24" i="24" s="1"/>
  <c r="D70" i="24"/>
  <c r="D83" i="24"/>
  <c r="E83" i="24" s="1"/>
  <c r="D101" i="24"/>
  <c r="E101" i="24" s="1"/>
  <c r="D115" i="24"/>
  <c r="E115" i="24" s="1"/>
  <c r="D71" i="24"/>
  <c r="E71" i="24" s="1"/>
  <c r="D52" i="24"/>
  <c r="E52" i="24" s="1"/>
  <c r="D61" i="24"/>
  <c r="E61" i="24" s="1"/>
  <c r="D46" i="24"/>
  <c r="E46" i="24" s="1"/>
  <c r="D72" i="24"/>
  <c r="E72" i="24" s="1"/>
  <c r="D31" i="24"/>
  <c r="E31" i="24" s="1"/>
  <c r="D29" i="24"/>
  <c r="D26" i="24"/>
  <c r="E26" i="24" s="1"/>
  <c r="D42" i="24"/>
  <c r="E42" i="24" s="1"/>
  <c r="D37" i="24"/>
  <c r="E37" i="24" s="1"/>
  <c r="D63" i="24"/>
  <c r="E63" i="24" s="1"/>
  <c r="D82" i="24"/>
  <c r="E82" i="24" s="1"/>
  <c r="D38" i="24"/>
  <c r="E38" i="24" s="1"/>
  <c r="D50" i="24"/>
  <c r="E50" i="24" s="1"/>
  <c r="D108" i="24"/>
  <c r="E108" i="24" s="1"/>
  <c r="D113" i="24"/>
  <c r="E113" i="24" s="1"/>
  <c r="D127" i="24"/>
  <c r="E127" i="24" s="1"/>
  <c r="D123" i="24"/>
  <c r="E123" i="24" s="1"/>
  <c r="D107" i="24"/>
  <c r="E107" i="24" s="1"/>
  <c r="D128" i="24"/>
  <c r="E128" i="24" s="1"/>
  <c r="D121" i="24"/>
  <c r="E121" i="24" s="1"/>
  <c r="D92" i="24"/>
  <c r="E92" i="24" s="1"/>
  <c r="D19" i="24"/>
  <c r="E19" i="24" s="1"/>
  <c r="D22" i="24"/>
  <c r="E22" i="24" s="1"/>
  <c r="D18" i="24"/>
  <c r="E18" i="24" s="1"/>
  <c r="D12" i="24"/>
  <c r="E12" i="24" s="1"/>
  <c r="D41" i="24"/>
  <c r="E41" i="24" s="1"/>
  <c r="D111" i="24"/>
  <c r="E111" i="24" s="1"/>
  <c r="D90" i="24"/>
  <c r="E90" i="24" s="1"/>
  <c r="D80" i="24"/>
  <c r="E80" i="24" s="1"/>
  <c r="D126" i="24"/>
  <c r="E126" i="24" s="1"/>
  <c r="D75" i="24"/>
  <c r="E75" i="24" s="1"/>
  <c r="D89" i="24"/>
  <c r="E89" i="24" s="1"/>
  <c r="D35" i="24"/>
  <c r="E35" i="24" s="1"/>
  <c r="D88" i="24"/>
  <c r="E88" i="24" s="1"/>
  <c r="D64" i="24"/>
  <c r="E64" i="24" s="1"/>
  <c r="D79" i="24"/>
  <c r="E79" i="24" s="1"/>
  <c r="D66" i="24"/>
  <c r="E66" i="24" s="1"/>
  <c r="D67" i="24"/>
  <c r="E67" i="24" s="1"/>
  <c r="D54" i="24"/>
  <c r="E54" i="24" s="1"/>
  <c r="D30" i="24"/>
  <c r="E30" i="24" s="1"/>
  <c r="D59" i="24"/>
  <c r="E59" i="24" s="1"/>
  <c r="D62" i="24"/>
  <c r="E62" i="24" s="1"/>
  <c r="D51" i="24"/>
  <c r="E51" i="24" s="1"/>
  <c r="D43" i="24"/>
  <c r="E43" i="24" s="1"/>
  <c r="D124" i="24"/>
  <c r="E124" i="24" s="1"/>
  <c r="D104" i="24"/>
  <c r="E104" i="24" s="1"/>
  <c r="D86" i="24"/>
  <c r="E86" i="24" s="1"/>
  <c r="D129" i="24"/>
  <c r="E129" i="24" s="1"/>
  <c r="D109" i="24"/>
  <c r="E109" i="24" s="1"/>
  <c r="D105" i="24"/>
  <c r="E105" i="24" s="1"/>
  <c r="D97" i="24"/>
  <c r="E97" i="24" s="1"/>
  <c r="D102" i="24"/>
  <c r="E102" i="24" s="1"/>
  <c r="D23" i="24"/>
  <c r="E23" i="24" s="1"/>
  <c r="D15" i="24"/>
  <c r="D14" i="24"/>
  <c r="E14" i="24" s="1"/>
  <c r="D117" i="24"/>
  <c r="E117" i="24" s="1"/>
  <c r="D106" i="24"/>
  <c r="E106" i="24" s="1"/>
  <c r="D91" i="24"/>
  <c r="E91" i="24" s="1"/>
  <c r="D93" i="24"/>
  <c r="E93" i="24" s="1"/>
  <c r="D47" i="24"/>
  <c r="E47" i="24" s="1"/>
  <c r="D81" i="24"/>
  <c r="E81" i="24" s="1"/>
  <c r="D74" i="24"/>
  <c r="E74" i="24" s="1"/>
  <c r="D87" i="24"/>
  <c r="E87" i="24" s="1"/>
  <c r="D76" i="24"/>
  <c r="E76" i="24" s="1"/>
  <c r="D58" i="24"/>
  <c r="E58" i="24" s="1"/>
  <c r="D45" i="24"/>
  <c r="E45" i="24" s="1"/>
  <c r="D44" i="24"/>
  <c r="E44" i="24" s="1"/>
  <c r="D34" i="24"/>
  <c r="E34" i="24" s="1"/>
  <c r="D39" i="24"/>
  <c r="E39" i="24" s="1"/>
  <c r="D84" i="24"/>
  <c r="E84" i="24" s="1"/>
  <c r="D36" i="24"/>
  <c r="E36" i="24" s="1"/>
  <c r="D56" i="24"/>
  <c r="E56" i="24" s="1"/>
  <c r="D65" i="24"/>
  <c r="E65" i="24" s="1"/>
  <c r="D122" i="24"/>
  <c r="E122" i="24" s="1"/>
  <c r="D125" i="24"/>
  <c r="E125" i="24" s="1"/>
  <c r="D119" i="24"/>
  <c r="E119" i="24" s="1"/>
  <c r="D114" i="24"/>
  <c r="E114" i="24" s="1"/>
  <c r="D110" i="24"/>
  <c r="E110" i="24" s="1"/>
  <c r="D94" i="24"/>
  <c r="E94" i="24" s="1"/>
  <c r="D10" i="24"/>
  <c r="E10" i="24" s="1"/>
  <c r="D9" i="24"/>
  <c r="E9" i="24" s="1"/>
  <c r="D8" i="24"/>
  <c r="E8" i="24" s="1"/>
  <c r="D6" i="24"/>
  <c r="F126" i="23" l="1"/>
  <c r="F6" i="24"/>
  <c r="F14" i="24" s="1"/>
  <c r="F98" i="24"/>
  <c r="F99" i="24" s="1"/>
  <c r="E15" i="24"/>
  <c r="F15" i="24"/>
  <c r="F16" i="24" s="1"/>
  <c r="E29" i="24"/>
  <c r="F29" i="24"/>
  <c r="F30" i="24" s="1"/>
  <c r="F127" i="23"/>
  <c r="F66" i="23"/>
  <c r="F7" i="23"/>
  <c r="F12" i="23"/>
  <c r="G15" i="30"/>
  <c r="L3" i="30"/>
  <c r="M3" i="30" s="1"/>
  <c r="L6" i="30"/>
  <c r="E70" i="24"/>
  <c r="E98" i="24"/>
  <c r="D5" i="24"/>
  <c r="E6" i="24"/>
  <c r="F7" i="24" l="1"/>
  <c r="F11" i="24"/>
  <c r="F13" i="24"/>
  <c r="F9" i="24"/>
  <c r="F12" i="24"/>
  <c r="F10" i="24"/>
  <c r="F8" i="24"/>
  <c r="E5" i="24"/>
  <c r="F128" i="23"/>
  <c r="F67" i="23"/>
  <c r="F8" i="23"/>
  <c r="F13" i="23"/>
  <c r="F129" i="23" l="1"/>
  <c r="F68" i="23"/>
  <c r="F9" i="23"/>
  <c r="F14" i="23"/>
  <c r="F69" i="23" l="1"/>
  <c r="F10" i="23"/>
  <c r="F15" i="23"/>
  <c r="F70" i="23" l="1"/>
  <c r="F16" i="23"/>
  <c r="F71" i="23" l="1"/>
  <c r="F17" i="23"/>
  <c r="F72" i="23" l="1"/>
  <c r="F18" i="23"/>
  <c r="F73" i="23" l="1"/>
  <c r="F19" i="23"/>
  <c r="F74" i="23" l="1"/>
  <c r="F20" i="23"/>
  <c r="F75" i="23" l="1"/>
  <c r="F21" i="23"/>
  <c r="F76" i="23" l="1"/>
  <c r="F22" i="23"/>
  <c r="F17" i="24" l="1"/>
  <c r="F18" i="24" s="1"/>
  <c r="F77" i="23"/>
  <c r="F23" i="23"/>
  <c r="F78" i="23" l="1"/>
  <c r="F24" i="23"/>
  <c r="F79" i="23" l="1"/>
  <c r="F25" i="23"/>
  <c r="F19" i="24" l="1"/>
  <c r="F20" i="24" s="1"/>
  <c r="F80" i="23"/>
  <c r="F26" i="23"/>
  <c r="F21" i="24" l="1"/>
  <c r="F81" i="23"/>
  <c r="F27" i="23"/>
  <c r="F22" i="24" l="1"/>
  <c r="F82" i="23"/>
  <c r="F28" i="23"/>
  <c r="F23" i="24" l="1"/>
  <c r="F83" i="23"/>
  <c r="F29" i="23"/>
  <c r="F24" i="24" l="1"/>
  <c r="F84" i="23"/>
  <c r="F30" i="23"/>
  <c r="F25" i="24" l="1"/>
  <c r="F85" i="23"/>
  <c r="F31" i="23"/>
  <c r="F86" i="23" l="1"/>
  <c r="F32" i="23"/>
  <c r="F87" i="23" l="1"/>
  <c r="F33" i="23"/>
  <c r="F88" i="23" l="1"/>
  <c r="F34" i="23"/>
  <c r="F89" i="23" l="1"/>
  <c r="F35" i="23"/>
  <c r="F90" i="23" l="1"/>
  <c r="F36" i="23"/>
  <c r="F91" i="23" l="1"/>
  <c r="F37" i="23"/>
  <c r="F92" i="23" l="1"/>
  <c r="F38" i="23"/>
  <c r="F93" i="23" l="1"/>
  <c r="F39" i="23"/>
  <c r="F94" i="23" l="1"/>
  <c r="F40" i="23"/>
  <c r="F95" i="23" l="1"/>
  <c r="F41" i="23"/>
  <c r="F96" i="23" l="1"/>
  <c r="F42" i="23"/>
  <c r="F97" i="23" l="1"/>
  <c r="F43" i="23"/>
  <c r="F26" i="24"/>
  <c r="F27" i="24" s="1"/>
  <c r="F98" i="23" l="1"/>
  <c r="F44" i="23"/>
  <c r="F99" i="23" l="1"/>
  <c r="F45" i="23"/>
  <c r="F100" i="23" l="1"/>
  <c r="F46" i="23"/>
  <c r="F101" i="23" l="1"/>
  <c r="F47" i="23"/>
  <c r="F102" i="23" l="1"/>
  <c r="F48" i="23"/>
  <c r="F103" i="23" l="1"/>
  <c r="F49" i="23"/>
  <c r="F104" i="23" l="1"/>
  <c r="F50" i="23"/>
  <c r="F105" i="23" l="1"/>
  <c r="F51" i="23"/>
  <c r="F106" i="23" l="1"/>
  <c r="F52" i="23"/>
  <c r="F107" i="23" l="1"/>
  <c r="F53" i="23"/>
  <c r="F108" i="23" l="1"/>
  <c r="F54" i="23"/>
  <c r="F109" i="23" l="1"/>
  <c r="F55" i="23"/>
  <c r="F110" i="23" l="1"/>
  <c r="F56" i="23"/>
  <c r="F111" i="23" l="1"/>
  <c r="F57" i="23"/>
  <c r="F112" i="23" l="1"/>
  <c r="F58" i="23"/>
  <c r="F113" i="23" l="1"/>
  <c r="F59" i="23"/>
  <c r="F114" i="23" l="1"/>
  <c r="F60" i="23"/>
  <c r="F115" i="23" l="1"/>
  <c r="F61" i="23"/>
  <c r="F116" i="23" l="1"/>
  <c r="F62" i="23"/>
  <c r="F117" i="23" l="1"/>
  <c r="F63" i="23"/>
  <c r="F118" i="23" l="1"/>
  <c r="F64" i="23"/>
  <c r="F119" i="23" l="1"/>
  <c r="F120" i="23" l="1"/>
  <c r="F121" i="23" l="1"/>
  <c r="F122" i="23" l="1"/>
  <c r="F28" i="24"/>
  <c r="F123" i="23" l="1"/>
  <c r="F31" i="24" l="1"/>
  <c r="F124" i="23"/>
  <c r="F5" i="23" s="1"/>
  <c r="F32" i="24" l="1"/>
  <c r="F33" i="24" l="1"/>
  <c r="F34" i="24" l="1"/>
  <c r="F35" i="24" l="1"/>
  <c r="F36" i="24" l="1"/>
  <c r="F37" i="24" l="1"/>
  <c r="F38" i="24" l="1"/>
  <c r="F39" i="24" l="1"/>
  <c r="F40" i="24" l="1"/>
  <c r="F41" i="24" l="1"/>
  <c r="F42" i="24" l="1"/>
  <c r="F43" i="24" l="1"/>
  <c r="F44" i="24" l="1"/>
  <c r="F45" i="24" l="1"/>
  <c r="F46" i="24" l="1"/>
  <c r="F47" i="24" l="1"/>
  <c r="F48" i="24" l="1"/>
  <c r="F49" i="24" l="1"/>
  <c r="F50" i="24" l="1"/>
  <c r="F51" i="24" l="1"/>
  <c r="F52" i="24" l="1"/>
  <c r="F53" i="24" l="1"/>
  <c r="F54" i="24" l="1"/>
  <c r="F55" i="24" l="1"/>
  <c r="F56" i="24" l="1"/>
  <c r="F57" i="24" l="1"/>
  <c r="F58" i="24" l="1"/>
  <c r="F59" i="24" l="1"/>
  <c r="F60" i="24" l="1"/>
  <c r="F61" i="24" l="1"/>
  <c r="F62" i="24" l="1"/>
  <c r="F63" i="24" l="1"/>
  <c r="F64" i="24" l="1"/>
  <c r="F65" i="24" l="1"/>
  <c r="F66" i="24" l="1"/>
  <c r="F67" i="24" l="1"/>
  <c r="F68" i="24" l="1"/>
  <c r="F69" i="24" s="1"/>
  <c r="F70" i="24" s="1"/>
  <c r="F71" i="24" l="1"/>
  <c r="F72" i="24" l="1"/>
  <c r="F73" i="24" l="1"/>
  <c r="F74" i="24" l="1"/>
  <c r="F100" i="24"/>
  <c r="F75" i="24" l="1"/>
  <c r="F101" i="24"/>
  <c r="F76" i="24" l="1"/>
  <c r="F102" i="24"/>
  <c r="F77" i="24" l="1"/>
  <c r="F103" i="24"/>
  <c r="F78" i="24" l="1"/>
  <c r="F104" i="24"/>
  <c r="F79" i="24" l="1"/>
  <c r="F105" i="24"/>
  <c r="F80" i="24" l="1"/>
  <c r="F106" i="24"/>
  <c r="F81" i="24" l="1"/>
  <c r="F107" i="24"/>
  <c r="F82" i="24" l="1"/>
  <c r="F108" i="24"/>
  <c r="F83" i="24" l="1"/>
  <c r="F109" i="24"/>
  <c r="F84" i="24" l="1"/>
  <c r="F110" i="24"/>
  <c r="F85" i="24" l="1"/>
  <c r="F111" i="24"/>
  <c r="F86" i="24" l="1"/>
  <c r="F112" i="24"/>
  <c r="F87" i="24" l="1"/>
  <c r="F113" i="24"/>
  <c r="F88" i="24" l="1"/>
  <c r="F114" i="24"/>
  <c r="F89" i="24" l="1"/>
  <c r="F115" i="24"/>
  <c r="F90" i="24" l="1"/>
  <c r="F116" i="24"/>
  <c r="F91" i="24" l="1"/>
  <c r="F117" i="24"/>
  <c r="F92" i="24" l="1"/>
  <c r="F118" i="24"/>
  <c r="F93" i="24" l="1"/>
  <c r="F119" i="24"/>
  <c r="F94" i="24" l="1"/>
  <c r="F120" i="24"/>
  <c r="F95" i="24" l="1"/>
  <c r="F121" i="24"/>
  <c r="F96" i="24" l="1"/>
  <c r="F122" i="24"/>
  <c r="F97" i="24" l="1"/>
  <c r="F123" i="24"/>
  <c r="F124" i="24" l="1"/>
  <c r="F125" i="24" l="1"/>
  <c r="F126" i="24" l="1"/>
  <c r="F127" i="24" l="1"/>
  <c r="F128" i="24" l="1"/>
  <c r="F129" i="24" s="1"/>
  <c r="F5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Số liệu theo công bố của Thống kê tỉnh Thái Nguyên tại Công văn số 356/TKT-TKTH ngày 10/12/2025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<sst xmlns="http://schemas.openxmlformats.org/spreadsheetml/2006/main" count="881" uniqueCount="243">
  <si>
    <t>STT</t>
  </si>
  <si>
    <t>Tên xã/phường</t>
  </si>
  <si>
    <t>I</t>
  </si>
  <si>
    <t>Ghi chú</t>
  </si>
  <si>
    <t>II</t>
  </si>
  <si>
    <t>III</t>
  </si>
  <si>
    <t>Hệ số theo quy định tại điểm a, Điều 5, QĐ 41/QĐ-TTg ngày 10/11/2025</t>
  </si>
  <si>
    <t>PHỤ LỤC 2
TIÊU CHÍ, HỆ SỐ PHÂN BỔ CHO CÁC ĐỊA PHƯƠNG THEO ĐỐI TƯỢNG XÃ</t>
  </si>
  <si>
    <t>Tên xã</t>
  </si>
  <si>
    <t>Dân số 
năm 2025</t>
  </si>
  <si>
    <t>Hệ số tính toán (lấy dân số của từng xã, chia cho tổng dân số toàn tỉnh nhân với Hệ số (50) tại Điều 5, QĐ 41/QĐ-TTg ngày 10/11/2025</t>
  </si>
  <si>
    <t>Hệ số 
làm
tròn
 (2 chữ số)</t>
  </si>
  <si>
    <t>Hệ số 
điểm bình 
quân nhóm</t>
  </si>
  <si>
    <t>Nhóm</t>
  </si>
  <si>
    <t>Nhóm IV&gt;30.000</t>
  </si>
  <si>
    <t>Nhóm I (&lt;10.000)</t>
  </si>
  <si>
    <t>PHỤ LỤC 3: TIÊU CHÍ, HỆ SỐ PHÂN BỔ CHO CÁC XÃ, PHƯỜNG THEO QUY MÔ DÂN SỐ</t>
  </si>
  <si>
    <t>PHỤ LỤC 5: TIÊU CHÍ, HỆ SỐ PHÂN BỔ CHO CÁC ĐỊA PHƯƠNG THEO DI TÍCH LỊCH SỬ - VĂN HÓA, DANH LAM THẮNG CẢNH</t>
  </si>
  <si>
    <t>I. DI TÍCH QUỐC GIA ĐẶC BIỆT</t>
  </si>
  <si>
    <t>Hệ số tại Điều 5, QĐ 41/QĐ-TTg ngày 10/11/2025</t>
  </si>
  <si>
    <t>Tỉnh tổng điểm</t>
  </si>
  <si>
    <t>1</t>
  </si>
  <si>
    <t>2</t>
  </si>
  <si>
    <t>6=5*4</t>
  </si>
  <si>
    <t>7=3*6</t>
  </si>
  <si>
    <t>Nhóm IV</t>
  </si>
  <si>
    <t>PHỤ LỤC 4: TIÊU CHÍ, HỆ SỐ PHÂN BỔ CHO CÁC XÃ, PHƯỜNG THEO QUY MÔ DIỆN TÍCH</t>
  </si>
  <si>
    <t>Hệ số tính toán (lấy diện tích của từng xã, chia cho tổng diện tích toàn tỉnh nhân với Hệ số (40) tại Điều 5, QĐ 41/QĐ-TTg ngày 10/11/2025</t>
  </si>
  <si>
    <t>Hệ số làm tròn (2 chữ số)</t>
  </si>
  <si>
    <t>Hệ số điểm bình quân nhóm</t>
  </si>
  <si>
    <t>Nhóm I (DT&lt;50km2)</t>
  </si>
  <si>
    <t>Nhóm IV (DT&gt;200km2)</t>
  </si>
  <si>
    <t>Hệ số 
sau tính
toán</t>
  </si>
  <si>
    <t>Tổng
điểm</t>
  </si>
  <si>
    <t>Số điểm
 di tích</t>
  </si>
  <si>
    <t>Số điểm
di tích</t>
  </si>
  <si>
    <t>Tổng 
Điểm</t>
  </si>
  <si>
    <t>Nhóm III (20.000&lt;30.000)</t>
  </si>
  <si>
    <t>Nhóm II (10.000&lt;20.000)</t>
  </si>
  <si>
    <t>Nhóm II (DT từ 50&lt;100km2)</t>
  </si>
  <si>
    <t>Nhóm III (DT từ 100&lt;200km2)</t>
  </si>
  <si>
    <t>Cộng</t>
  </si>
  <si>
    <t>Hệ số ưu tiên
theo Nghị Quyết 162/2024/QH15  (70% di tích quốc gia được tu bổ, 
tôn tạo)</t>
  </si>
  <si>
    <t xml:space="preserve"> Xã Khuôn Lùng</t>
  </si>
  <si>
    <t xml:space="preserve"> Xã Quảng Nguyên</t>
  </si>
  <si>
    <t xml:space="preserve"> Xã Trung Thịnh</t>
  </si>
  <si>
    <t xml:space="preserve"> Xã Nấm Dẩn</t>
  </si>
  <si>
    <t xml:space="preserve"> Xã Pà Vầy Sủ</t>
  </si>
  <si>
    <t xml:space="preserve"> Xã Xín Mần </t>
  </si>
  <si>
    <t xml:space="preserve"> Xã Pờ Ly Ngài</t>
  </si>
  <si>
    <t xml:space="preserve"> Xã Bản Máy</t>
  </si>
  <si>
    <t xml:space="preserve"> Xã Thàng Tín</t>
  </si>
  <si>
    <t xml:space="preserve"> Xã Hoàng Su Phì </t>
  </si>
  <si>
    <t xml:space="preserve"> Xã Tân Tiến</t>
  </si>
  <si>
    <t xml:space="preserve"> Xã Nậm Dịch</t>
  </si>
  <si>
    <t xml:space="preserve"> Xã Hồ Thầu</t>
  </si>
  <si>
    <t xml:space="preserve"> Xã Thông Nguyên</t>
  </si>
  <si>
    <t xml:space="preserve"> Xã Tiên Nguyên</t>
  </si>
  <si>
    <t xml:space="preserve"> Xã Tân Trịnh</t>
  </si>
  <si>
    <t xml:space="preserve"> Xã Quang Bình</t>
  </si>
  <si>
    <t xml:space="preserve"> Xã Yên Thành</t>
  </si>
  <si>
    <t xml:space="preserve"> Xã Bằng Lang</t>
  </si>
  <si>
    <t xml:space="preserve"> Xã Xuân Giang</t>
  </si>
  <si>
    <t xml:space="preserve"> Xã Tiên Yên</t>
  </si>
  <si>
    <t xml:space="preserve"> Xã Đồng Yên</t>
  </si>
  <si>
    <t xml:space="preserve"> Xã Vĩnh Tuy</t>
  </si>
  <si>
    <t xml:space="preserve"> Xã Hùng An</t>
  </si>
  <si>
    <t xml:space="preserve"> Xã Bắc Quang </t>
  </si>
  <si>
    <t xml:space="preserve"> Xã Bằng Hành</t>
  </si>
  <si>
    <t xml:space="preserve"> Xã Liên Hiệp</t>
  </si>
  <si>
    <t xml:space="preserve"> Xã Đồng Tâm</t>
  </si>
  <si>
    <t xml:space="preserve"> Xã Tân Quang</t>
  </si>
  <si>
    <t xml:space="preserve"> Xã Thượng Sơn</t>
  </si>
  <si>
    <t xml:space="preserve"> Xã Cao Bồ</t>
  </si>
  <si>
    <t xml:space="preserve"> Xã Việt Lâm</t>
  </si>
  <si>
    <t xml:space="preserve"> Xã Vị Xuyên </t>
  </si>
  <si>
    <t xml:space="preserve"> Xã Bạch Ngọc</t>
  </si>
  <si>
    <t xml:space="preserve"> Xã Linh Hồ</t>
  </si>
  <si>
    <t xml:space="preserve"> Xã Phú Linh</t>
  </si>
  <si>
    <t xml:space="preserve"> Xã Tùng Bá</t>
  </si>
  <si>
    <t xml:space="preserve"> Xã Thuận Hòa</t>
  </si>
  <si>
    <t xml:space="preserve"> Xã Minh Tân</t>
  </si>
  <si>
    <t xml:space="preserve"> Xã Thanh Thủy</t>
  </si>
  <si>
    <t xml:space="preserve"> Xã Lao Chải</t>
  </si>
  <si>
    <t xml:space="preserve"> Phường Hà Giang 2</t>
  </si>
  <si>
    <t xml:space="preserve"> Phường Hà Giang 1</t>
  </si>
  <si>
    <t xml:space="preserve"> Xã Ngọc Đường</t>
  </si>
  <si>
    <t xml:space="preserve"> Xã Minh Ngọc</t>
  </si>
  <si>
    <t xml:space="preserve"> Xã Minh Sơn</t>
  </si>
  <si>
    <t xml:space="preserve"> Xã Giáp Trung</t>
  </si>
  <si>
    <t xml:space="preserve"> Xã Bắc Mê </t>
  </si>
  <si>
    <t xml:space="preserve"> Xã Đường Hồng</t>
  </si>
  <si>
    <t xml:space="preserve"> Xã Yên Cường</t>
  </si>
  <si>
    <t xml:space="preserve"> Xã Tùng Vài</t>
  </si>
  <si>
    <t xml:space="preserve"> Xã Quản Bạ</t>
  </si>
  <si>
    <t xml:space="preserve"> Xã Nghĩa Thuận</t>
  </si>
  <si>
    <t xml:space="preserve"> Xã Cán Tỷ</t>
  </si>
  <si>
    <t xml:space="preserve"> Xã Lùng Tám</t>
  </si>
  <si>
    <t xml:space="preserve"> Xã Đường Thượng</t>
  </si>
  <si>
    <t xml:space="preserve"> Xã Du Già</t>
  </si>
  <si>
    <t xml:space="preserve"> Xã Ngọc Long</t>
  </si>
  <si>
    <t xml:space="preserve"> Xã Mậu Duệ</t>
  </si>
  <si>
    <t xml:space="preserve"> Xã Yên Minh </t>
  </si>
  <si>
    <t xml:space="preserve"> Xã Bạch Đích</t>
  </si>
  <si>
    <t xml:space="preserve"> Xã Thắng Mố</t>
  </si>
  <si>
    <t xml:space="preserve"> Xã Tát Ngà</t>
  </si>
  <si>
    <t xml:space="preserve"> Xã Niêm Sơn</t>
  </si>
  <si>
    <t xml:space="preserve"> Xã Khâu Vai</t>
  </si>
  <si>
    <t xml:space="preserve"> Xã Mèo Vạc</t>
  </si>
  <si>
    <t xml:space="preserve"> Xã Sơn Vĩ</t>
  </si>
  <si>
    <t xml:space="preserve"> Xã Sủng Máng</t>
  </si>
  <si>
    <t xml:space="preserve"> Xã Lũng Phìn
</t>
  </si>
  <si>
    <t xml:space="preserve"> Xã Phố Bảng
</t>
  </si>
  <si>
    <t xml:space="preserve"> Xã Sà Phìn
</t>
  </si>
  <si>
    <t xml:space="preserve"> Xã Đồng Văn</t>
  </si>
  <si>
    <t xml:space="preserve"> Xã Lũng Cú</t>
  </si>
  <si>
    <t xml:space="preserve"> Phường Bình Thuận </t>
  </si>
  <si>
    <t xml:space="preserve"> Phường An Tường </t>
  </si>
  <si>
    <t xml:space="preserve"> Phường Nông Tiến </t>
  </si>
  <si>
    <t xml:space="preserve"> Phường Minh Xuân </t>
  </si>
  <si>
    <t xml:space="preserve"> Phường Mỹ Lâm </t>
  </si>
  <si>
    <t xml:space="preserve"> Xã Đông Thọ </t>
  </si>
  <si>
    <t xml:space="preserve"> Xã Hồng Sơn </t>
  </si>
  <si>
    <t xml:space="preserve"> Xã Trường Sinh </t>
  </si>
  <si>
    <t xml:space="preserve"> Xã Phú Lương </t>
  </si>
  <si>
    <t xml:space="preserve"> Xã Sơn Thủy</t>
  </si>
  <si>
    <t xml:space="preserve"> Xã Tân Thanh </t>
  </si>
  <si>
    <t xml:space="preserve"> Xã Bình Ca</t>
  </si>
  <si>
    <t xml:space="preserve"> Xã Sơn Dương </t>
  </si>
  <si>
    <t xml:space="preserve"> Xã Minh Thanh </t>
  </si>
  <si>
    <t xml:space="preserve"> Xã Tân Trào </t>
  </si>
  <si>
    <t xml:space="preserve"> Xã Kiến Thiết</t>
  </si>
  <si>
    <t xml:space="preserve"> Xã Nhữ Khê </t>
  </si>
  <si>
    <t xml:space="preserve"> Xã Yên Sơn </t>
  </si>
  <si>
    <t xml:space="preserve"> Xã Lực Hành </t>
  </si>
  <si>
    <t xml:space="preserve"> Xã Xuân Vân </t>
  </si>
  <si>
    <t xml:space="preserve"> Xã Tân Long </t>
  </si>
  <si>
    <t xml:space="preserve"> Xã Thái Bình </t>
  </si>
  <si>
    <t xml:space="preserve"> Xã Trung Sơn </t>
  </si>
  <si>
    <t xml:space="preserve"> Xã Hùng Lợi </t>
  </si>
  <si>
    <t xml:space="preserve"> Xã Hùng Đức</t>
  </si>
  <si>
    <t xml:space="preserve"> Xã Thái Hòa</t>
  </si>
  <si>
    <t xml:space="preserve"> Xã Thái Sơn </t>
  </si>
  <si>
    <t xml:space="preserve"> Xã Bình Xa </t>
  </si>
  <si>
    <t xml:space="preserve"> Xã Hàm Yên </t>
  </si>
  <si>
    <t xml:space="preserve"> Xã Phù Lưu </t>
  </si>
  <si>
    <t xml:space="preserve"> Xã Bạch Xa </t>
  </si>
  <si>
    <t xml:space="preserve"> Xã Yên Phú </t>
  </si>
  <si>
    <t xml:space="preserve"> Xã Trung Hà</t>
  </si>
  <si>
    <t xml:space="preserve"> Xã Yên Nguyên </t>
  </si>
  <si>
    <t xml:space="preserve"> Xã Kim Bình </t>
  </si>
  <si>
    <t xml:space="preserve"> Xã Tri Phú </t>
  </si>
  <si>
    <t xml:space="preserve"> Xã Kiên Đài </t>
  </si>
  <si>
    <t xml:space="preserve"> Xã Hòa An </t>
  </si>
  <si>
    <t xml:space="preserve"> Xã Chiêm Hóa</t>
  </si>
  <si>
    <t xml:space="preserve"> Xã Tân An </t>
  </si>
  <si>
    <t xml:space="preserve"> Xã Yên Lập </t>
  </si>
  <si>
    <t xml:space="preserve"> Xã Tân Mỹ </t>
  </si>
  <si>
    <t xml:space="preserve"> Xã Nà Hang</t>
  </si>
  <si>
    <t xml:space="preserve"> Xã Hồng Thái</t>
  </si>
  <si>
    <t xml:space="preserve"> Xã Thượng Nông </t>
  </si>
  <si>
    <t xml:space="preserve"> Xã Yên Hoa </t>
  </si>
  <si>
    <t xml:space="preserve"> Xã Côn Lôn </t>
  </si>
  <si>
    <t xml:space="preserve"> Xã Bình An</t>
  </si>
  <si>
    <t xml:space="preserve"> Xã Minh Quang </t>
  </si>
  <si>
    <t xml:space="preserve"> Xã Lâm Bình </t>
  </si>
  <si>
    <t xml:space="preserve"> Xã Thượng Lâm</t>
  </si>
  <si>
    <t>Quyết định số 50/QĐ-UBND ngày 09/01/2026 của UBND tỉnh Tuyên Quang</t>
  </si>
  <si>
    <t xml:space="preserve"> Tỉnh Tuyên Quang</t>
  </si>
  <si>
    <t>Diện tích (km2)</t>
  </si>
  <si>
    <t>Xã Quản Bạ</t>
  </si>
  <si>
    <t>Xã Linh Hồ</t>
  </si>
  <si>
    <t>Xã Hoàng Su Phì</t>
  </si>
  <si>
    <t>Xã Pờ Ly Ngài</t>
  </si>
  <si>
    <t>Xã Bản Máy</t>
  </si>
  <si>
    <t>Xã Hồ Thầu</t>
  </si>
  <si>
    <t>Xã Nậm Dịch</t>
  </si>
  <si>
    <t>Xã Thông Nguyên</t>
  </si>
  <si>
    <t>Xã Thàng Tín</t>
  </si>
  <si>
    <t>Xã Tân Tiến</t>
  </si>
  <si>
    <t>Xã Tùng Vài</t>
  </si>
  <si>
    <t>Xã Pà Vầy Sủ</t>
  </si>
  <si>
    <t>Xã Bạch Ngọc</t>
  </si>
  <si>
    <t>Xã Khâu Vai</t>
  </si>
  <si>
    <t>Xã Mậu Duệ</t>
  </si>
  <si>
    <t>Xã Liên Hiệp</t>
  </si>
  <si>
    <t>Xã Bắc Quang</t>
  </si>
  <si>
    <t>Xã Minh Tân</t>
  </si>
  <si>
    <t>Xã Xuân Giang</t>
  </si>
  <si>
    <t>Xã Khuôn Lùng</t>
  </si>
  <si>
    <t>Xã Tân Trào</t>
  </si>
  <si>
    <t>Xã Minh Thanh</t>
  </si>
  <si>
    <t>Xã Sơn Dương</t>
  </si>
  <si>
    <t>Xã Bình Ca</t>
  </si>
  <si>
    <t>Xã Xuân Vân</t>
  </si>
  <si>
    <t>Xã Tân Long</t>
  </si>
  <si>
    <t>Xã Yên Sơn</t>
  </si>
  <si>
    <t>Xã Thái Bình</t>
  </si>
  <si>
    <t>Xã Yên Phú</t>
  </si>
  <si>
    <t>Xã Kim Bình</t>
  </si>
  <si>
    <t>Xã Kiên Đài</t>
  </si>
  <si>
    <t>Xã Trung Hà</t>
  </si>
  <si>
    <t>Xã Yên Nguyên</t>
  </si>
  <si>
    <t>Xã Nà Hang</t>
  </si>
  <si>
    <t>Xã Hồng Thái</t>
  </si>
  <si>
    <t>Xã Thượng Nông</t>
  </si>
  <si>
    <t>Xã Yên Hoa</t>
  </si>
  <si>
    <t>Xã Côn Lôn</t>
  </si>
  <si>
    <t>Xã Thượng Lâm</t>
  </si>
  <si>
    <t>Xã Lâm Bình</t>
  </si>
  <si>
    <t>Phường Hà Giang 1</t>
  </si>
  <si>
    <t>Phường Hà Giang 2</t>
  </si>
  <si>
    <t>Phường Minh Xuân</t>
  </si>
  <si>
    <t>Phường Mỹ Lâm</t>
  </si>
  <si>
    <t>Phường Nông Tiến</t>
  </si>
  <si>
    <t>Phường An Tường</t>
  </si>
  <si>
    <t>Xã Sà Phìn</t>
  </si>
  <si>
    <t>I. DI TÍCH QUỐC GIA</t>
  </si>
  <si>
    <t xml:space="preserve">Xã Vị Xuyên </t>
  </si>
  <si>
    <t>Xã Yên Cường</t>
  </si>
  <si>
    <t>Xã Bằng Hành</t>
  </si>
  <si>
    <t>Xã Phú Linh</t>
  </si>
  <si>
    <t>Xã Nấm Dẩn</t>
  </si>
  <si>
    <t>Xã Lũng Cú</t>
  </si>
  <si>
    <t>Xã Đồng Văn</t>
  </si>
  <si>
    <t>Xã Mèo Vạc</t>
  </si>
  <si>
    <t>Ghi chú: Xã, phường khu vực I (22); Xã khu vực II (14); xã khu vực III (87); xã, phường khu vực 0 (1)</t>
  </si>
  <si>
    <t>(Quyết định số 50/QĐ-UBND ngày 09/01/2026 của Uỷ ban nhân dân tỉnh Tuyên Quang Phê duyệt danh sách thôn vùng đồng bào dân tộc thiểu số và miền núi, thôn đặc biệt khó khăn; xã vùng đồng bào dân tộc thiểu số và miền núi, xã khu vực I, II, III, giai đoạn 2026 - 2030 trên địa bàn tỉnh Tuyên Quang</t>
  </si>
  <si>
    <t>Hệ số ưu tiên theo Nghị Quyết 162/2024/QH15  (95% di tích QGĐB được tu bổ, tôn tạo. Tỉnh Tuyên Quang đặt mục tiêu hoàn thành tu bổ, tôn tạo 60% di tích
 quốc gia đặc biệt)</t>
  </si>
  <si>
    <t>d = (a+b+c)</t>
  </si>
  <si>
    <t>(c)</t>
  </si>
  <si>
    <t>(b)</t>
  </si>
  <si>
    <t>(a)</t>
  </si>
  <si>
    <t>Hệ số</t>
  </si>
  <si>
    <t>Dân số (người)</t>
  </si>
  <si>
    <t xml:space="preserve">Hệ số </t>
  </si>
  <si>
    <t>Khu vực</t>
  </si>
  <si>
    <t>Tổng hệ số</t>
  </si>
  <si>
    <t>Tiêu chí, hệ số phân bổ theo quy mô diện tích</t>
  </si>
  <si>
    <t>Tiêu chí, hệ số phân bổ theo quy mô dân số</t>
  </si>
  <si>
    <t>Tên xã, phường</t>
  </si>
  <si>
    <t>BIỂU TÍNH HỆ SỐ PHÂN BỔ CHO CÁC XÃ, PHƯỜNG THEO TIÊU CHÍ</t>
  </si>
  <si>
    <t>Tiêu chí, hệ số phân bổ theo khu vực (xã, phường)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</si>
</sst>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00_);_(* \(#,##0.000\);_(* &quot;-&quot;?_);_(@_)"/>
    <numFmt numFmtId="167" formatCode="0.000"/>
    <numFmt numFmtId="168" formatCode="_(* #,##0.0_);_(* \(#,##0.0\);_(* &quot;-&quot;?_);_(@_)"/>
    <numFmt numFmtId="169" formatCode="_(* #,##0.00_);_(* \(#,##0.00\);_(* &quot;-&quot;?_);_(@_)"/>
    <numFmt numFmtId="170" formatCode="_(* #,##0_);_(* \(#,##0\);_(* &quot;-&quot;??_);_(@_)"/>
    <numFmt numFmtId="171" formatCode="_(* #,##0.0_);_(* \(#,##0.0\);_(* &quot;-&quot;??_);_(@_)"/>
    <numFmt numFmtId="172" formatCode="#,##0.000"/>
    <numFmt numFmtId="173" formatCode="_-* #,##0.0_-;\-* #,##0.0_-;_-* &quot;-&quot;??_-;_-@_-"/>
    <numFmt numFmtId="174" formatCode="_-* #,##0.00\ _₫_-;\-* #,##0.00\ _₫_-;_-* &quot;-&quot;??\ _₫_-;_-@_-"/>
    <numFmt numFmtId="175" formatCode="_-* #,##0\ _₫_-;\-* #,##0\ _₫_-;_-* &quot;-&quot;\ _₫_-;_-@_-"/>
    <numFmt numFmtId="176" formatCode="_-* #,##0_-;\-* #,##0_-;_-* &quot;-&quot;??_-;_-@_-"/>
    <numFmt numFmtId="177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4" fillId="0" borderId="0"/>
    <xf numFmtId="0" fontId="16" fillId="0" borderId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</cellStyleXfs>
  <cellXfs count="1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172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10" fillId="2" borderId="1" xfId="1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73" fontId="1" fillId="0" borderId="5" xfId="1" applyNumberFormat="1" applyFont="1" applyBorder="1" applyAlignment="1">
      <alignment horizontal="center" vertical="center" wrapText="1"/>
    </xf>
    <xf numFmtId="16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9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2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171" fontId="7" fillId="2" borderId="1" xfId="1" applyNumberFormat="1" applyFont="1" applyFill="1" applyBorder="1" applyAlignment="1">
      <alignment horizontal="center" vertical="center"/>
    </xf>
    <xf numFmtId="171" fontId="10" fillId="2" borderId="1" xfId="1" applyNumberFormat="1" applyFont="1" applyFill="1" applyBorder="1" applyAlignment="1">
      <alignment horizontal="center" vertical="center"/>
    </xf>
    <xf numFmtId="170" fontId="7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9" fontId="10" fillId="2" borderId="1" xfId="2" applyFont="1" applyFill="1" applyBorder="1" applyAlignment="1">
      <alignment horizontal="center" vertical="center"/>
    </xf>
    <xf numFmtId="169" fontId="10" fillId="2" borderId="6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2" fontId="8" fillId="2" borderId="0" xfId="0" applyNumberFormat="1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166" fontId="9" fillId="2" borderId="3" xfId="0" applyNumberFormat="1" applyFont="1" applyFill="1" applyBorder="1" applyAlignment="1">
      <alignment horizontal="center" vertical="center" wrapText="1"/>
    </xf>
    <xf numFmtId="169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9" fontId="8" fillId="2" borderId="1" xfId="2" applyFont="1" applyFill="1" applyBorder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8" fontId="10" fillId="2" borderId="1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71" fontId="10" fillId="2" borderId="1" xfId="1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right" vertical="center"/>
    </xf>
    <xf numFmtId="167" fontId="5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7" fillId="0" borderId="1" xfId="8" quotePrefix="1" applyFont="1" applyBorder="1" applyAlignment="1">
      <alignment horizontal="center" vertical="center" wrapText="1"/>
    </xf>
    <xf numFmtId="0" fontId="17" fillId="0" borderId="1" xfId="8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/>
    </xf>
    <xf numFmtId="176" fontId="1" fillId="0" borderId="5" xfId="1" applyNumberFormat="1" applyFont="1" applyBorder="1" applyAlignment="1">
      <alignment horizontal="center" vertical="center" wrapText="1"/>
    </xf>
    <xf numFmtId="165" fontId="19" fillId="0" borderId="1" xfId="8" applyNumberFormat="1" applyFont="1" applyBorder="1" applyAlignment="1">
      <alignment horizontal="center" vertical="top" shrinkToFit="1"/>
    </xf>
    <xf numFmtId="177" fontId="2" fillId="0" borderId="1" xfId="1" applyNumberFormat="1" applyFont="1" applyBorder="1" applyAlignment="1">
      <alignment horizontal="center" vertical="center"/>
    </xf>
    <xf numFmtId="2" fontId="2" fillId="0" borderId="1" xfId="2" applyNumberFormat="1" applyFont="1" applyFill="1" applyBorder="1" applyAlignment="1">
      <alignment horizontal="center" vertical="center"/>
    </xf>
    <xf numFmtId="0" fontId="17" fillId="0" borderId="1" xfId="8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9" fontId="10" fillId="2" borderId="7" xfId="0" applyNumberFormat="1" applyFont="1" applyFill="1" applyBorder="1" applyAlignment="1">
      <alignment horizontal="center" vertical="center"/>
    </xf>
    <xf numFmtId="169" fontId="10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1">
    <cellStyle name="Comma" xfId="1" builtinId="3"/>
    <cellStyle name="Comma [0] 2" xfId="10" xr:uid="{00000000-0005-0000-0000-000001000000}"/>
    <cellStyle name="Comma 10" xfId="3" xr:uid="{00000000-0005-0000-0000-000002000000}"/>
    <cellStyle name="Comma 2" xfId="9" xr:uid="{00000000-0005-0000-0000-000003000000}"/>
    <cellStyle name="Comma 2 2" xfId="4" xr:uid="{00000000-0005-0000-0000-000004000000}"/>
    <cellStyle name="Comma 3" xfId="5" xr:uid="{00000000-0005-0000-0000-000005000000}"/>
    <cellStyle name="Normal" xfId="0" builtinId="0"/>
    <cellStyle name="Normal 2" xfId="6" xr:uid="{00000000-0005-0000-0000-000007000000}"/>
    <cellStyle name="Normal 3" xfId="8" xr:uid="{00000000-0005-0000-0000-000008000000}"/>
    <cellStyle name="Normal 6" xfId="7" xr:uid="{00000000-0005-0000-0000-000009000000}"/>
    <cellStyle name="Percent" xfId="2" builtinId="5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6\CT%20MTQG\T&#237;nh%20&#273;i&#7875;m\G&#7889;c%20&#272;i&#7879;n%20bi&#234;n%20Bi&#7875;u%20Thang%203.%20Bieu%20DTN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nh điểm TW cho ĐP"/>
      <sheetName val="PL1.Tính điểm vốn PB cho cấp xã"/>
      <sheetName val="Tính Tổng điểm của tỉnh"/>
      <sheetName val="PL2.Phân loại xã"/>
      <sheetName val="PL3.Theo DS"/>
      <sheetName val="PL4.Theo DT"/>
      <sheetName val="PL5.Theo Điểm số di tích"/>
      <sheetName val="PL6.Già định số vốn"/>
      <sheetName val="Sheet2"/>
    </sheetNames>
    <sheetDataSet>
      <sheetData sheetId="0"/>
      <sheetData sheetId="1">
        <row r="39">
          <cell r="B39" t="str">
            <v>Xã Thanh Yên</v>
          </cell>
        </row>
      </sheetData>
      <sheetData sheetId="2"/>
      <sheetData sheetId="3">
        <row r="3">
          <cell r="B3" t="str">
            <v>Phường Điện Biên Phủ</v>
          </cell>
        </row>
      </sheetData>
      <sheetData sheetId="4">
        <row r="4">
          <cell r="B4" t="str">
            <v>Phường Điện Biên Phủ</v>
          </cell>
        </row>
      </sheetData>
      <sheetData sheetId="5">
        <row r="4">
          <cell r="B4" t="str">
            <v>Phường Điện Biên Phủ</v>
          </cell>
          <cell r="F4">
            <v>0.23891160626964769</v>
          </cell>
        </row>
        <row r="5">
          <cell r="F5">
            <v>0.23891160626964769</v>
          </cell>
        </row>
        <row r="6">
          <cell r="F6">
            <v>0.23891160626964769</v>
          </cell>
        </row>
        <row r="7">
          <cell r="F7">
            <v>0.23891160626964769</v>
          </cell>
        </row>
      </sheetData>
      <sheetData sheetId="6">
        <row r="6">
          <cell r="B6" t="str">
            <v>Phường Điện Biên Phủ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0"/>
  <sheetViews>
    <sheetView tabSelected="1" zoomScaleNormal="100" workbookViewId="0">
      <selection activeCell="L4" sqref="L4"/>
    </sheetView>
  </sheetViews>
  <sheetFormatPr defaultColWidth="8.7109375" defaultRowHeight="15.75" x14ac:dyDescent="0.25"/>
  <cols>
    <col min="1" max="1" width="5.42578125" style="7" customWidth="1"/>
    <col min="2" max="2" width="18.5703125" style="8" customWidth="1"/>
    <col min="3" max="3" width="9.42578125" style="8" customWidth="1"/>
    <col min="4" max="7" width="12" style="7" customWidth="1"/>
    <col min="8" max="8" width="11.42578125" style="7" customWidth="1"/>
    <col min="9" max="9" width="15.28515625" style="7" customWidth="1"/>
    <col min="10" max="16384" width="8.7109375" style="8"/>
  </cols>
  <sheetData>
    <row r="2" spans="1:9" ht="25.5" customHeight="1" x14ac:dyDescent="0.25">
      <c r="A2" s="120" t="s">
        <v>241</v>
      </c>
      <c r="B2" s="120"/>
      <c r="C2" s="120"/>
      <c r="D2" s="120"/>
      <c r="E2" s="120"/>
      <c r="F2" s="120"/>
      <c r="G2" s="120"/>
      <c r="H2" s="120"/>
      <c r="I2" s="120"/>
    </row>
    <row r="3" spans="1:9" ht="76.5" customHeight="1" x14ac:dyDescent="0.25">
      <c r="A3" s="117" t="s">
        <v>0</v>
      </c>
      <c r="B3" s="116" t="s">
        <v>240</v>
      </c>
      <c r="C3" s="116" t="s">
        <v>242</v>
      </c>
      <c r="D3" s="116"/>
      <c r="E3" s="116" t="s">
        <v>239</v>
      </c>
      <c r="F3" s="116"/>
      <c r="G3" s="116" t="s">
        <v>238</v>
      </c>
      <c r="H3" s="116"/>
      <c r="I3" s="116" t="s">
        <v>237</v>
      </c>
    </row>
    <row r="4" spans="1:9" ht="30.75" customHeight="1" x14ac:dyDescent="0.25">
      <c r="A4" s="118"/>
      <c r="B4" s="116"/>
      <c r="C4" s="116" t="s">
        <v>236</v>
      </c>
      <c r="D4" s="110" t="s">
        <v>235</v>
      </c>
      <c r="E4" s="116" t="s">
        <v>234</v>
      </c>
      <c r="F4" s="110" t="s">
        <v>233</v>
      </c>
      <c r="G4" s="116" t="s">
        <v>169</v>
      </c>
      <c r="H4" s="110" t="s">
        <v>233</v>
      </c>
      <c r="I4" s="116"/>
    </row>
    <row r="5" spans="1:9" ht="26.25" customHeight="1" x14ac:dyDescent="0.25">
      <c r="A5" s="119"/>
      <c r="B5" s="116"/>
      <c r="C5" s="116"/>
      <c r="D5" s="110" t="s">
        <v>232</v>
      </c>
      <c r="E5" s="116"/>
      <c r="F5" s="110" t="s">
        <v>231</v>
      </c>
      <c r="G5" s="116"/>
      <c r="H5" s="109" t="s">
        <v>230</v>
      </c>
      <c r="I5" s="110" t="s">
        <v>229</v>
      </c>
    </row>
    <row r="6" spans="1:9" ht="21.75" customHeight="1" x14ac:dyDescent="0.25">
      <c r="A6" s="11"/>
      <c r="B6" s="10" t="s">
        <v>41</v>
      </c>
      <c r="C6" s="10"/>
      <c r="D6" s="12">
        <f>SUM(D7:D130)</f>
        <v>656</v>
      </c>
      <c r="E6" s="112">
        <f>SUM(E7:E130)</f>
        <v>1917086</v>
      </c>
      <c r="F6" s="12">
        <v>50</v>
      </c>
      <c r="G6" s="40">
        <f>SUM(G7:G130)</f>
        <v>13795.519999999999</v>
      </c>
      <c r="H6" s="12">
        <v>50</v>
      </c>
      <c r="I6" s="12">
        <f>SUM(I7:I130)</f>
        <v>756</v>
      </c>
    </row>
    <row r="7" spans="1:9" ht="16.5" x14ac:dyDescent="0.25">
      <c r="A7" s="15">
        <v>1</v>
      </c>
      <c r="B7" s="14" t="s">
        <v>166</v>
      </c>
      <c r="C7" s="25" t="s">
        <v>5</v>
      </c>
      <c r="D7" s="9">
        <v>6</v>
      </c>
      <c r="E7" s="111">
        <f>VLOOKUP(B7,'PL3.Theo DS'!$B$6:$F$129,2,0)</f>
        <v>9907</v>
      </c>
      <c r="F7" s="113">
        <f t="shared" ref="F7:F38" si="0">(E7/$E$6)*$F$6</f>
        <v>0.25838694769040099</v>
      </c>
      <c r="G7" s="114">
        <f>VLOOKUP(B7,'PL4.Theo DT'!$B$6:$F$129,2,0)</f>
        <v>277.16000000000003</v>
      </c>
      <c r="H7" s="113">
        <f t="shared" ref="H7:H38" si="1">(G7/$G$6)*$H$6</f>
        <v>1.0045290065180581</v>
      </c>
      <c r="I7" s="115">
        <f>D7+F7+H7</f>
        <v>7.2629159542084585</v>
      </c>
    </row>
    <row r="8" spans="1:9" ht="16.5" x14ac:dyDescent="0.25">
      <c r="A8" s="15">
        <v>2</v>
      </c>
      <c r="B8" s="14" t="s">
        <v>165</v>
      </c>
      <c r="C8" s="25" t="s">
        <v>5</v>
      </c>
      <c r="D8" s="9">
        <v>6</v>
      </c>
      <c r="E8" s="111">
        <f>VLOOKUP(B8,'PL3.Theo DS'!$B$6:$F$129,2,0)</f>
        <v>12610</v>
      </c>
      <c r="F8" s="113">
        <f t="shared" si="0"/>
        <v>0.32888456751548967</v>
      </c>
      <c r="G8" s="114">
        <f>VLOOKUP(B8,'PL4.Theo DT'!$B$6:$F$129,2,0)</f>
        <v>327.64999999999998</v>
      </c>
      <c r="H8" s="113">
        <f t="shared" si="1"/>
        <v>1.1875231959360721</v>
      </c>
      <c r="I8" s="115">
        <f t="shared" ref="I8:I71" si="2">D8+F8+H8</f>
        <v>7.5164077634515616</v>
      </c>
    </row>
    <row r="9" spans="1:9" ht="16.5" x14ac:dyDescent="0.25">
      <c r="A9" s="15">
        <v>3</v>
      </c>
      <c r="B9" s="14" t="s">
        <v>164</v>
      </c>
      <c r="C9" s="25" t="s">
        <v>5</v>
      </c>
      <c r="D9" s="9">
        <v>6</v>
      </c>
      <c r="E9" s="111">
        <f>VLOOKUP(B9,'PL3.Theo DS'!$B$6:$F$129,2,0)</f>
        <v>20288</v>
      </c>
      <c r="F9" s="113">
        <f t="shared" si="0"/>
        <v>0.52913640806933027</v>
      </c>
      <c r="G9" s="114">
        <f>VLOOKUP(B9,'PL4.Theo DT'!$B$6:$F$129,2,0)</f>
        <v>191.34</v>
      </c>
      <c r="H9" s="113">
        <f t="shared" si="1"/>
        <v>0.69348600125258064</v>
      </c>
      <c r="I9" s="115">
        <f t="shared" si="2"/>
        <v>7.2226224093219109</v>
      </c>
    </row>
    <row r="10" spans="1:9" ht="16.5" x14ac:dyDescent="0.25">
      <c r="A10" s="15">
        <v>4</v>
      </c>
      <c r="B10" s="14" t="s">
        <v>163</v>
      </c>
      <c r="C10" s="25" t="s">
        <v>5</v>
      </c>
      <c r="D10" s="9">
        <v>6</v>
      </c>
      <c r="E10" s="111">
        <f>VLOOKUP(B10,'PL3.Theo DS'!$B$6:$F$129,2,0)</f>
        <v>10326</v>
      </c>
      <c r="F10" s="113">
        <f t="shared" si="0"/>
        <v>0.26931499160705363</v>
      </c>
      <c r="G10" s="114">
        <f>VLOOKUP(B10,'PL4.Theo DT'!$B$6:$F$129,2,0)</f>
        <v>121.4</v>
      </c>
      <c r="H10" s="113">
        <f t="shared" si="1"/>
        <v>0.43999791236575359</v>
      </c>
      <c r="I10" s="115">
        <f t="shared" si="2"/>
        <v>6.7093129039728074</v>
      </c>
    </row>
    <row r="11" spans="1:9" ht="16.5" x14ac:dyDescent="0.25">
      <c r="A11" s="15">
        <v>5</v>
      </c>
      <c r="B11" s="14" t="s">
        <v>162</v>
      </c>
      <c r="C11" s="25" t="s">
        <v>5</v>
      </c>
      <c r="D11" s="9">
        <v>6</v>
      </c>
      <c r="E11" s="111">
        <f>VLOOKUP(B11,'PL3.Theo DS'!$B$6:$F$129,2,0)</f>
        <v>5815</v>
      </c>
      <c r="F11" s="113">
        <f t="shared" si="0"/>
        <v>0.15166247106285269</v>
      </c>
      <c r="G11" s="114">
        <f>VLOOKUP(B11,'PL4.Theo DT'!$B$6:$F$129,2,0)</f>
        <v>160.76</v>
      </c>
      <c r="H11" s="113">
        <f t="shared" si="1"/>
        <v>0.58265291920855466</v>
      </c>
      <c r="I11" s="115">
        <f t="shared" si="2"/>
        <v>6.7343153902714077</v>
      </c>
    </row>
    <row r="12" spans="1:9" ht="16.5" x14ac:dyDescent="0.25">
      <c r="A12" s="15">
        <v>6</v>
      </c>
      <c r="B12" s="14" t="s">
        <v>161</v>
      </c>
      <c r="C12" s="25" t="s">
        <v>5</v>
      </c>
      <c r="D12" s="9">
        <v>6</v>
      </c>
      <c r="E12" s="111">
        <f>VLOOKUP(B12,'PL3.Theo DS'!$B$6:$F$129,2,0)</f>
        <v>7436</v>
      </c>
      <c r="F12" s="113">
        <f t="shared" si="0"/>
        <v>0.19394017795758769</v>
      </c>
      <c r="G12" s="114">
        <f>VLOOKUP(B12,'PL4.Theo DT'!$B$6:$F$129,2,0)</f>
        <v>143.83000000000001</v>
      </c>
      <c r="H12" s="113">
        <f t="shared" si="1"/>
        <v>0.5212924195680918</v>
      </c>
      <c r="I12" s="115">
        <f t="shared" si="2"/>
        <v>6.7152325975256799</v>
      </c>
    </row>
    <row r="13" spans="1:9" ht="16.5" x14ac:dyDescent="0.25">
      <c r="A13" s="15">
        <v>7</v>
      </c>
      <c r="B13" s="14" t="s">
        <v>160</v>
      </c>
      <c r="C13" s="25" t="s">
        <v>5</v>
      </c>
      <c r="D13" s="9">
        <v>6</v>
      </c>
      <c r="E13" s="111">
        <f>VLOOKUP(B13,'PL3.Theo DS'!$B$6:$F$129,2,0)</f>
        <v>7245</v>
      </c>
      <c r="F13" s="113">
        <f t="shared" si="0"/>
        <v>0.18895865913161955</v>
      </c>
      <c r="G13" s="114">
        <f>VLOOKUP(B13,'PL4.Theo DT'!$B$6:$F$129,2,0)</f>
        <v>79.83</v>
      </c>
      <c r="H13" s="113">
        <f t="shared" si="1"/>
        <v>0.28933305884808985</v>
      </c>
      <c r="I13" s="115">
        <f t="shared" si="2"/>
        <v>6.4782917179797099</v>
      </c>
    </row>
    <row r="14" spans="1:9" ht="16.5" x14ac:dyDescent="0.25">
      <c r="A14" s="15">
        <v>8</v>
      </c>
      <c r="B14" s="14" t="s">
        <v>159</v>
      </c>
      <c r="C14" s="25" t="s">
        <v>5</v>
      </c>
      <c r="D14" s="9">
        <v>6</v>
      </c>
      <c r="E14" s="111">
        <f>VLOOKUP(B14,'PL3.Theo DS'!$B$6:$F$129,2,0)</f>
        <v>11356</v>
      </c>
      <c r="F14" s="113">
        <f t="shared" si="0"/>
        <v>0.29617867951672483</v>
      </c>
      <c r="G14" s="114">
        <f>VLOOKUP(B14,'PL4.Theo DT'!$B$6:$F$129,2,0)</f>
        <v>222.59</v>
      </c>
      <c r="H14" s="113">
        <f t="shared" si="1"/>
        <v>0.80674740785414401</v>
      </c>
      <c r="I14" s="115">
        <f t="shared" si="2"/>
        <v>7.1029260873708688</v>
      </c>
    </row>
    <row r="15" spans="1:9" ht="16.5" x14ac:dyDescent="0.25">
      <c r="A15" s="15">
        <v>9</v>
      </c>
      <c r="B15" s="14" t="s">
        <v>158</v>
      </c>
      <c r="C15" s="25" t="s">
        <v>4</v>
      </c>
      <c r="D15" s="18">
        <v>4</v>
      </c>
      <c r="E15" s="111">
        <f>VLOOKUP(B15,'PL3.Theo DS'!$B$6:$F$129,2,0)</f>
        <v>17493</v>
      </c>
      <c r="F15" s="113">
        <f t="shared" si="0"/>
        <v>0.45623931320764954</v>
      </c>
      <c r="G15" s="114">
        <f>VLOOKUP(B15,'PL4.Theo DT'!$B$6:$F$129,2,0)</f>
        <v>256.52999999999997</v>
      </c>
      <c r="H15" s="113">
        <f t="shared" si="1"/>
        <v>0.92975835633596993</v>
      </c>
      <c r="I15" s="115">
        <f t="shared" si="2"/>
        <v>5.3859976695436194</v>
      </c>
    </row>
    <row r="16" spans="1:9" ht="16.5" x14ac:dyDescent="0.25">
      <c r="A16" s="15">
        <v>10</v>
      </c>
      <c r="B16" s="14" t="s">
        <v>157</v>
      </c>
      <c r="C16" s="25" t="s">
        <v>5</v>
      </c>
      <c r="D16" s="9">
        <v>6</v>
      </c>
      <c r="E16" s="111">
        <f>VLOOKUP(B16,'PL3.Theo DS'!$B$6:$F$129,2,0)</f>
        <v>15351</v>
      </c>
      <c r="F16" s="113">
        <f t="shared" si="0"/>
        <v>0.40037327485569241</v>
      </c>
      <c r="G16" s="114">
        <f>VLOOKUP(B16,'PL4.Theo DT'!$B$6:$F$129,2,0)</f>
        <v>137.31</v>
      </c>
      <c r="H16" s="113">
        <f t="shared" si="1"/>
        <v>0.49766155969474152</v>
      </c>
      <c r="I16" s="115">
        <f t="shared" si="2"/>
        <v>6.8980348345504332</v>
      </c>
    </row>
    <row r="17" spans="1:9" ht="16.5" x14ac:dyDescent="0.25">
      <c r="A17" s="15">
        <v>11</v>
      </c>
      <c r="B17" s="14" t="s">
        <v>156</v>
      </c>
      <c r="C17" s="25" t="s">
        <v>5</v>
      </c>
      <c r="D17" s="9">
        <v>6</v>
      </c>
      <c r="E17" s="111">
        <f>VLOOKUP(B17,'PL3.Theo DS'!$B$6:$F$129,2,0)</f>
        <v>10368</v>
      </c>
      <c r="F17" s="113">
        <f t="shared" si="0"/>
        <v>0.27041040412375866</v>
      </c>
      <c r="G17" s="114">
        <f>VLOOKUP(B17,'PL4.Theo DT'!$B$6:$F$129,2,0)</f>
        <v>103.59</v>
      </c>
      <c r="H17" s="113">
        <f t="shared" si="1"/>
        <v>0.37544797151539056</v>
      </c>
      <c r="I17" s="115">
        <f t="shared" si="2"/>
        <v>6.6458583756391487</v>
      </c>
    </row>
    <row r="18" spans="1:9" ht="16.5" x14ac:dyDescent="0.25">
      <c r="A18" s="15">
        <v>12</v>
      </c>
      <c r="B18" s="14" t="s">
        <v>155</v>
      </c>
      <c r="C18" s="25" t="s">
        <v>5</v>
      </c>
      <c r="D18" s="9">
        <v>6</v>
      </c>
      <c r="E18" s="111">
        <f>VLOOKUP(B18,'PL3.Theo DS'!$B$6:$F$129,2,0)</f>
        <v>11149</v>
      </c>
      <c r="F18" s="113">
        <f t="shared" si="0"/>
        <v>0.29077986068439288</v>
      </c>
      <c r="G18" s="114">
        <f>VLOOKUP(B18,'PL4.Theo DT'!$B$6:$F$129,2,0)</f>
        <v>133.27000000000001</v>
      </c>
      <c r="H18" s="113">
        <f t="shared" si="1"/>
        <v>0.48301912504929145</v>
      </c>
      <c r="I18" s="115">
        <f t="shared" si="2"/>
        <v>6.7737989857336842</v>
      </c>
    </row>
    <row r="19" spans="1:9" ht="16.5" x14ac:dyDescent="0.25">
      <c r="A19" s="15">
        <v>13</v>
      </c>
      <c r="B19" s="14" t="s">
        <v>154</v>
      </c>
      <c r="C19" s="25" t="s">
        <v>2</v>
      </c>
      <c r="D19" s="18">
        <v>4</v>
      </c>
      <c r="E19" s="111">
        <f>VLOOKUP(B19,'PL3.Theo DS'!$B$6:$F$129,2,0)</f>
        <v>31201</v>
      </c>
      <c r="F19" s="113">
        <f t="shared" si="0"/>
        <v>0.8137610936598566</v>
      </c>
      <c r="G19" s="114">
        <f>VLOOKUP(B19,'PL4.Theo DT'!$B$6:$F$129,2,0)</f>
        <v>111.65</v>
      </c>
      <c r="H19" s="113">
        <f t="shared" si="1"/>
        <v>0.40466035350606583</v>
      </c>
      <c r="I19" s="115">
        <f t="shared" si="2"/>
        <v>5.2184214471659223</v>
      </c>
    </row>
    <row r="20" spans="1:9" ht="16.5" x14ac:dyDescent="0.25">
      <c r="A20" s="15">
        <v>14</v>
      </c>
      <c r="B20" s="14" t="s">
        <v>153</v>
      </c>
      <c r="C20" s="25" t="s">
        <v>5</v>
      </c>
      <c r="D20" s="9">
        <v>6</v>
      </c>
      <c r="E20" s="111">
        <f>VLOOKUP(B20,'PL3.Theo DS'!$B$6:$F$129,2,0)</f>
        <v>13272</v>
      </c>
      <c r="F20" s="113">
        <f t="shared" si="0"/>
        <v>0.3461503552787929</v>
      </c>
      <c r="G20" s="114">
        <f>VLOOKUP(B20,'PL4.Theo DT'!$B$6:$F$129,2,0)</f>
        <v>66.709999999999994</v>
      </c>
      <c r="H20" s="113">
        <f t="shared" si="1"/>
        <v>0.24178138990048945</v>
      </c>
      <c r="I20" s="115">
        <f t="shared" si="2"/>
        <v>6.587931745179282</v>
      </c>
    </row>
    <row r="21" spans="1:9" ht="16.5" x14ac:dyDescent="0.25">
      <c r="A21" s="15">
        <v>15</v>
      </c>
      <c r="B21" s="14" t="s">
        <v>152</v>
      </c>
      <c r="C21" s="25" t="s">
        <v>5</v>
      </c>
      <c r="D21" s="9">
        <v>6</v>
      </c>
      <c r="E21" s="111">
        <f>VLOOKUP(B21,'PL3.Theo DS'!$B$6:$F$129,2,0)</f>
        <v>9365</v>
      </c>
      <c r="F21" s="113">
        <f t="shared" si="0"/>
        <v>0.24425090997482637</v>
      </c>
      <c r="G21" s="114">
        <f>VLOOKUP(B21,'PL4.Theo DT'!$B$6:$F$129,2,0)</f>
        <v>130.82</v>
      </c>
      <c r="H21" s="113">
        <f t="shared" si="1"/>
        <v>0.47413943077172876</v>
      </c>
      <c r="I21" s="115">
        <f t="shared" si="2"/>
        <v>6.7183903407465548</v>
      </c>
    </row>
    <row r="22" spans="1:9" ht="16.5" x14ac:dyDescent="0.25">
      <c r="A22" s="15">
        <v>16</v>
      </c>
      <c r="B22" s="14" t="s">
        <v>151</v>
      </c>
      <c r="C22" s="25" t="s">
        <v>5</v>
      </c>
      <c r="D22" s="9">
        <v>6</v>
      </c>
      <c r="E22" s="111">
        <f>VLOOKUP(B22,'PL3.Theo DS'!$B$6:$F$129,2,0)</f>
        <v>8774</v>
      </c>
      <c r="F22" s="113">
        <f t="shared" si="0"/>
        <v>0.22883689098976259</v>
      </c>
      <c r="G22" s="114">
        <f>VLOOKUP(B22,'PL4.Theo DT'!$B$6:$F$129,2,0)</f>
        <v>170.26</v>
      </c>
      <c r="H22" s="113">
        <f t="shared" si="1"/>
        <v>0.61708438681542999</v>
      </c>
      <c r="I22" s="115">
        <f t="shared" si="2"/>
        <v>6.8459212778051919</v>
      </c>
    </row>
    <row r="23" spans="1:9" ht="16.5" x14ac:dyDescent="0.25">
      <c r="A23" s="15">
        <v>17</v>
      </c>
      <c r="B23" s="14" t="s">
        <v>150</v>
      </c>
      <c r="C23" s="25" t="s">
        <v>4</v>
      </c>
      <c r="D23" s="18">
        <v>4</v>
      </c>
      <c r="E23" s="111">
        <f>VLOOKUP(B23,'PL3.Theo DS'!$B$6:$F$129,2,0)</f>
        <v>17149</v>
      </c>
      <c r="F23" s="113">
        <f t="shared" si="0"/>
        <v>0.44726736307082726</v>
      </c>
      <c r="G23" s="114">
        <f>VLOOKUP(B23,'PL4.Theo DT'!$B$6:$F$129,2,0)</f>
        <v>92.09</v>
      </c>
      <c r="H23" s="113">
        <f t="shared" si="1"/>
        <v>0.3337677738860152</v>
      </c>
      <c r="I23" s="115">
        <f t="shared" si="2"/>
        <v>4.7810351369568416</v>
      </c>
    </row>
    <row r="24" spans="1:9" ht="16.5" x14ac:dyDescent="0.25">
      <c r="A24" s="15">
        <v>18</v>
      </c>
      <c r="B24" s="14" t="s">
        <v>149</v>
      </c>
      <c r="C24" s="25" t="s">
        <v>2</v>
      </c>
      <c r="D24" s="18">
        <v>4</v>
      </c>
      <c r="E24" s="111">
        <f>VLOOKUP(B24,'PL3.Theo DS'!$B$6:$F$129,2,0)</f>
        <v>16261</v>
      </c>
      <c r="F24" s="113">
        <f t="shared" si="0"/>
        <v>0.42410721271763496</v>
      </c>
      <c r="G24" s="114">
        <f>VLOOKUP(B24,'PL4.Theo DT'!$B$6:$F$129,2,0)</f>
        <v>97.36</v>
      </c>
      <c r="H24" s="113">
        <f t="shared" si="1"/>
        <v>0.35286817749530286</v>
      </c>
      <c r="I24" s="115">
        <f t="shared" si="2"/>
        <v>4.7769753902129377</v>
      </c>
    </row>
    <row r="25" spans="1:9" ht="16.5" x14ac:dyDescent="0.25">
      <c r="A25" s="15">
        <v>19</v>
      </c>
      <c r="B25" s="14" t="s">
        <v>148</v>
      </c>
      <c r="C25" s="25" t="s">
        <v>5</v>
      </c>
      <c r="D25" s="9">
        <v>6</v>
      </c>
      <c r="E25" s="111">
        <f>VLOOKUP(B25,'PL3.Theo DS'!$B$6:$F$129,2,0)</f>
        <v>8440</v>
      </c>
      <c r="F25" s="113">
        <f t="shared" si="0"/>
        <v>0.22012575335691775</v>
      </c>
      <c r="G25" s="114">
        <f>VLOOKUP(B25,'PL4.Theo DT'!$B$6:$F$129,2,0)</f>
        <v>103.18</v>
      </c>
      <c r="H25" s="113">
        <f t="shared" si="1"/>
        <v>0.37396198186077806</v>
      </c>
      <c r="I25" s="115">
        <f t="shared" si="2"/>
        <v>6.5940877352176956</v>
      </c>
    </row>
    <row r="26" spans="1:9" ht="16.5" x14ac:dyDescent="0.25">
      <c r="A26" s="15">
        <v>20</v>
      </c>
      <c r="B26" s="14" t="s">
        <v>147</v>
      </c>
      <c r="C26" s="25" t="s">
        <v>4</v>
      </c>
      <c r="D26" s="18">
        <v>4</v>
      </c>
      <c r="E26" s="111">
        <f>VLOOKUP(B26,'PL3.Theo DS'!$B$6:$F$129,2,0)</f>
        <v>15010</v>
      </c>
      <c r="F26" s="113">
        <f t="shared" si="0"/>
        <v>0.39147956847006343</v>
      </c>
      <c r="G26" s="114">
        <f>VLOOKUP(B26,'PL4.Theo DT'!$B$6:$F$129,2,0)</f>
        <v>222.57</v>
      </c>
      <c r="H26" s="113">
        <f t="shared" si="1"/>
        <v>0.80667492055391898</v>
      </c>
      <c r="I26" s="115">
        <f t="shared" si="2"/>
        <v>5.1981544890239828</v>
      </c>
    </row>
    <row r="27" spans="1:9" ht="16.5" x14ac:dyDescent="0.25">
      <c r="A27" s="15">
        <v>21</v>
      </c>
      <c r="B27" s="14" t="s">
        <v>146</v>
      </c>
      <c r="C27" s="25" t="s">
        <v>5</v>
      </c>
      <c r="D27" s="9">
        <v>6</v>
      </c>
      <c r="E27" s="111">
        <f>VLOOKUP(B27,'PL3.Theo DS'!$B$6:$F$129,2,0)</f>
        <v>15488</v>
      </c>
      <c r="F27" s="113">
        <f t="shared" si="0"/>
        <v>0.40394640616018274</v>
      </c>
      <c r="G27" s="114">
        <f>VLOOKUP(B27,'PL4.Theo DT'!$B$6:$F$129,2,0)</f>
        <v>127.41</v>
      </c>
      <c r="H27" s="113">
        <f t="shared" si="1"/>
        <v>0.46178034608336621</v>
      </c>
      <c r="I27" s="115">
        <f t="shared" si="2"/>
        <v>6.8657267522435488</v>
      </c>
    </row>
    <row r="28" spans="1:9" ht="16.5" x14ac:dyDescent="0.25">
      <c r="A28" s="15">
        <v>22</v>
      </c>
      <c r="B28" s="14" t="s">
        <v>145</v>
      </c>
      <c r="C28" s="25" t="s">
        <v>4</v>
      </c>
      <c r="D28" s="18">
        <v>4</v>
      </c>
      <c r="E28" s="111">
        <f>VLOOKUP(B28,'PL3.Theo DS'!$B$6:$F$129,2,0)</f>
        <v>16259</v>
      </c>
      <c r="F28" s="113">
        <f t="shared" si="0"/>
        <v>0.42405505021683954</v>
      </c>
      <c r="G28" s="114">
        <f>VLOOKUP(B28,'PL4.Theo DT'!$B$6:$F$129,2,0)</f>
        <v>120.45</v>
      </c>
      <c r="H28" s="113">
        <f t="shared" si="1"/>
        <v>0.43655476560506606</v>
      </c>
      <c r="I28" s="115">
        <f t="shared" si="2"/>
        <v>4.8606098158219053</v>
      </c>
    </row>
    <row r="29" spans="1:9" ht="16.5" x14ac:dyDescent="0.25">
      <c r="A29" s="15">
        <v>23</v>
      </c>
      <c r="B29" s="14" t="s">
        <v>144</v>
      </c>
      <c r="C29" s="25" t="s">
        <v>2</v>
      </c>
      <c r="D29" s="18">
        <v>4</v>
      </c>
      <c r="E29" s="111">
        <f>VLOOKUP(B29,'PL3.Theo DS'!$B$6:$F$129,2,0)</f>
        <v>30102</v>
      </c>
      <c r="F29" s="113">
        <f t="shared" si="0"/>
        <v>0.78509779947274139</v>
      </c>
      <c r="G29" s="114">
        <f>VLOOKUP(B29,'PL4.Theo DT'!$B$6:$F$129,2,0)</f>
        <v>126.19</v>
      </c>
      <c r="H29" s="113">
        <f t="shared" si="1"/>
        <v>0.45735862076964123</v>
      </c>
      <c r="I29" s="115">
        <f t="shared" si="2"/>
        <v>5.2424564202423829</v>
      </c>
    </row>
    <row r="30" spans="1:9" ht="16.5" x14ac:dyDescent="0.25">
      <c r="A30" s="15">
        <v>24</v>
      </c>
      <c r="B30" s="14" t="s">
        <v>143</v>
      </c>
      <c r="C30" s="25" t="s">
        <v>2</v>
      </c>
      <c r="D30" s="18">
        <v>4</v>
      </c>
      <c r="E30" s="111">
        <f>VLOOKUP(B30,'PL3.Theo DS'!$B$6:$F$129,2,0)</f>
        <v>18164</v>
      </c>
      <c r="F30" s="113">
        <f t="shared" si="0"/>
        <v>0.47373983222453242</v>
      </c>
      <c r="G30" s="114">
        <f>VLOOKUP(B30,'PL4.Theo DT'!$B$6:$F$129,2,0)</f>
        <v>91.17</v>
      </c>
      <c r="H30" s="113">
        <f t="shared" si="1"/>
        <v>0.33043335807566521</v>
      </c>
      <c r="I30" s="115">
        <f t="shared" si="2"/>
        <v>4.8041731903001974</v>
      </c>
    </row>
    <row r="31" spans="1:9" ht="16.5" x14ac:dyDescent="0.25">
      <c r="A31" s="15">
        <v>25</v>
      </c>
      <c r="B31" s="14" t="s">
        <v>142</v>
      </c>
      <c r="C31" s="25" t="s">
        <v>4</v>
      </c>
      <c r="D31" s="18">
        <v>4</v>
      </c>
      <c r="E31" s="111">
        <f>VLOOKUP(B31,'PL3.Theo DS'!$B$6:$F$129,2,0)</f>
        <v>16488</v>
      </c>
      <c r="F31" s="113">
        <f t="shared" si="0"/>
        <v>0.43002765655792174</v>
      </c>
      <c r="G31" s="114">
        <f>VLOOKUP(B31,'PL4.Theo DT'!$B$6:$F$129,2,0)</f>
        <v>93.54</v>
      </c>
      <c r="H31" s="113">
        <f t="shared" si="1"/>
        <v>0.33902310315232775</v>
      </c>
      <c r="I31" s="115">
        <f t="shared" si="2"/>
        <v>4.7690507597102494</v>
      </c>
    </row>
    <row r="32" spans="1:9" ht="16.5" x14ac:dyDescent="0.25">
      <c r="A32" s="15">
        <v>26</v>
      </c>
      <c r="B32" s="14" t="s">
        <v>141</v>
      </c>
      <c r="C32" s="25" t="s">
        <v>2</v>
      </c>
      <c r="D32" s="18">
        <v>4</v>
      </c>
      <c r="E32" s="111">
        <f>VLOOKUP(B32,'PL3.Theo DS'!$B$6:$F$129,2,0)</f>
        <v>18631</v>
      </c>
      <c r="F32" s="113">
        <f t="shared" si="0"/>
        <v>0.4859197761602766</v>
      </c>
      <c r="G32" s="114">
        <f>VLOOKUP(B32,'PL4.Theo DT'!$B$6:$F$129,2,0)</f>
        <v>55.6</v>
      </c>
      <c r="H32" s="113">
        <f t="shared" si="1"/>
        <v>0.20151469462550164</v>
      </c>
      <c r="I32" s="115">
        <f t="shared" si="2"/>
        <v>4.687434470785778</v>
      </c>
    </row>
    <row r="33" spans="1:9" ht="16.5" x14ac:dyDescent="0.25">
      <c r="A33" s="15">
        <v>27</v>
      </c>
      <c r="B33" s="14" t="s">
        <v>140</v>
      </c>
      <c r="C33" s="25" t="s">
        <v>5</v>
      </c>
      <c r="D33" s="9">
        <v>6</v>
      </c>
      <c r="E33" s="111">
        <f>VLOOKUP(B33,'PL3.Theo DS'!$B$6:$F$129,2,0)</f>
        <v>10433</v>
      </c>
      <c r="F33" s="113">
        <f t="shared" si="0"/>
        <v>0.27210568539961172</v>
      </c>
      <c r="G33" s="114">
        <f>VLOOKUP(B33,'PL4.Theo DT'!$B$6:$F$129,2,0)</f>
        <v>63.63</v>
      </c>
      <c r="H33" s="113">
        <f t="shared" si="1"/>
        <v>0.23061834566583936</v>
      </c>
      <c r="I33" s="115">
        <f t="shared" si="2"/>
        <v>6.5027240310654513</v>
      </c>
    </row>
    <row r="34" spans="1:9" ht="16.5" x14ac:dyDescent="0.25">
      <c r="A34" s="15">
        <v>28</v>
      </c>
      <c r="B34" s="14" t="s">
        <v>139</v>
      </c>
      <c r="C34" s="25" t="s">
        <v>5</v>
      </c>
      <c r="D34" s="9">
        <v>6</v>
      </c>
      <c r="E34" s="111">
        <f>VLOOKUP(B34,'PL3.Theo DS'!$B$6:$F$129,2,0)</f>
        <v>11058</v>
      </c>
      <c r="F34" s="113">
        <f t="shared" si="0"/>
        <v>0.2884064668981986</v>
      </c>
      <c r="G34" s="114">
        <f>VLOOKUP(B34,'PL4.Theo DT'!$B$6:$F$129,2,0)</f>
        <v>168.93</v>
      </c>
      <c r="H34" s="113">
        <f t="shared" si="1"/>
        <v>0.61226398135046756</v>
      </c>
      <c r="I34" s="115">
        <f t="shared" si="2"/>
        <v>6.9006704482486665</v>
      </c>
    </row>
    <row r="35" spans="1:9" ht="16.5" x14ac:dyDescent="0.25">
      <c r="A35" s="15">
        <v>29</v>
      </c>
      <c r="B35" s="14" t="s">
        <v>138</v>
      </c>
      <c r="C35" s="25" t="s">
        <v>5</v>
      </c>
      <c r="D35" s="9">
        <v>6</v>
      </c>
      <c r="E35" s="111">
        <f>VLOOKUP(B35,'PL3.Theo DS'!$B$6:$F$129,2,0)</f>
        <v>10977</v>
      </c>
      <c r="F35" s="113">
        <f t="shared" si="0"/>
        <v>0.28629388561598179</v>
      </c>
      <c r="G35" s="114">
        <f>VLOOKUP(B35,'PL4.Theo DT'!$B$6:$F$129,2,0)</f>
        <v>134.29</v>
      </c>
      <c r="H35" s="113">
        <f t="shared" si="1"/>
        <v>0.48671597736076644</v>
      </c>
      <c r="I35" s="115">
        <f t="shared" si="2"/>
        <v>6.7730098629767488</v>
      </c>
    </row>
    <row r="36" spans="1:9" ht="16.5" x14ac:dyDescent="0.25">
      <c r="A36" s="15">
        <v>30</v>
      </c>
      <c r="B36" s="14" t="s">
        <v>137</v>
      </c>
      <c r="C36" s="25" t="s">
        <v>2</v>
      </c>
      <c r="D36" s="18">
        <v>4</v>
      </c>
      <c r="E36" s="111">
        <f>VLOOKUP(B36,'PL3.Theo DS'!$B$6:$F$129,2,0)</f>
        <v>13879</v>
      </c>
      <c r="F36" s="113">
        <f t="shared" si="0"/>
        <v>0.36198167427022054</v>
      </c>
      <c r="G36" s="114">
        <f>VLOOKUP(B36,'PL4.Theo DT'!$B$6:$F$129,2,0)</f>
        <v>102.59</v>
      </c>
      <c r="H36" s="113">
        <f t="shared" si="1"/>
        <v>0.37182360650414054</v>
      </c>
      <c r="I36" s="115">
        <f t="shared" si="2"/>
        <v>4.7338052807743605</v>
      </c>
    </row>
    <row r="37" spans="1:9" ht="16.5" x14ac:dyDescent="0.25">
      <c r="A37" s="15">
        <v>31</v>
      </c>
      <c r="B37" s="14" t="s">
        <v>136</v>
      </c>
      <c r="C37" s="25" t="s">
        <v>5</v>
      </c>
      <c r="D37" s="9">
        <v>6</v>
      </c>
      <c r="E37" s="111">
        <f>VLOOKUP(B37,'PL3.Theo DS'!$B$6:$F$129,2,0)</f>
        <v>11069</v>
      </c>
      <c r="F37" s="113">
        <f t="shared" si="0"/>
        <v>0.28869336065257378</v>
      </c>
      <c r="G37" s="114">
        <f>VLOOKUP(B37,'PL4.Theo DT'!$B$6:$F$129,2,0)</f>
        <v>95.32</v>
      </c>
      <c r="H37" s="113">
        <f t="shared" si="1"/>
        <v>0.34547447287235278</v>
      </c>
      <c r="I37" s="115">
        <f t="shared" si="2"/>
        <v>6.634167833524927</v>
      </c>
    </row>
    <row r="38" spans="1:9" ht="16.5" x14ac:dyDescent="0.25">
      <c r="A38" s="15">
        <v>32</v>
      </c>
      <c r="B38" s="14" t="s">
        <v>135</v>
      </c>
      <c r="C38" s="25" t="s">
        <v>2</v>
      </c>
      <c r="D38" s="18">
        <v>4</v>
      </c>
      <c r="E38" s="111">
        <f>VLOOKUP(B38,'PL3.Theo DS'!$B$6:$F$129,2,0)</f>
        <v>19080</v>
      </c>
      <c r="F38" s="113">
        <f t="shared" si="0"/>
        <v>0.49763025758886137</v>
      </c>
      <c r="G38" s="114">
        <f>VLOOKUP(B38,'PL4.Theo DT'!$B$6:$F$129,2,0)</f>
        <v>104.25</v>
      </c>
      <c r="H38" s="113">
        <f t="shared" si="1"/>
        <v>0.37784005242281554</v>
      </c>
      <c r="I38" s="115">
        <f t="shared" si="2"/>
        <v>4.8754703100116767</v>
      </c>
    </row>
    <row r="39" spans="1:9" ht="16.5" x14ac:dyDescent="0.25">
      <c r="A39" s="15">
        <v>33</v>
      </c>
      <c r="B39" s="14" t="s">
        <v>134</v>
      </c>
      <c r="C39" s="25" t="s">
        <v>5</v>
      </c>
      <c r="D39" s="9">
        <v>6</v>
      </c>
      <c r="E39" s="111">
        <f>VLOOKUP(B39,'PL3.Theo DS'!$B$6:$F$129,2,0)</f>
        <v>11016</v>
      </c>
      <c r="F39" s="113">
        <f t="shared" ref="F39:F70" si="3">(E39/$E$6)*$F$6</f>
        <v>0.28731105438149357</v>
      </c>
      <c r="G39" s="114">
        <f>VLOOKUP(B39,'PL4.Theo DT'!$B$6:$F$129,2,0)</f>
        <v>87.97</v>
      </c>
      <c r="H39" s="113">
        <f t="shared" ref="H39:H70" si="4">(G39/$G$6)*$H$6</f>
        <v>0.31883539003966505</v>
      </c>
      <c r="I39" s="115">
        <f t="shared" si="2"/>
        <v>6.6061464444211593</v>
      </c>
    </row>
    <row r="40" spans="1:9" ht="16.5" x14ac:dyDescent="0.25">
      <c r="A40" s="15">
        <v>34</v>
      </c>
      <c r="B40" s="14" t="s">
        <v>133</v>
      </c>
      <c r="C40" s="25" t="s">
        <v>2</v>
      </c>
      <c r="D40" s="18">
        <v>4</v>
      </c>
      <c r="E40" s="111">
        <f>VLOOKUP(B40,'PL3.Theo DS'!$B$6:$F$129,2,0)</f>
        <v>31857</v>
      </c>
      <c r="F40" s="113">
        <f t="shared" si="3"/>
        <v>0.83087039392077344</v>
      </c>
      <c r="G40" s="114">
        <f>VLOOKUP(B40,'PL4.Theo DT'!$B$6:$F$129,2,0)</f>
        <v>117.92</v>
      </c>
      <c r="H40" s="113">
        <f t="shared" si="4"/>
        <v>0.42738512212660346</v>
      </c>
      <c r="I40" s="115">
        <f t="shared" si="2"/>
        <v>5.2582555160473765</v>
      </c>
    </row>
    <row r="41" spans="1:9" ht="16.5" x14ac:dyDescent="0.25">
      <c r="A41" s="15">
        <v>35</v>
      </c>
      <c r="B41" s="14" t="s">
        <v>132</v>
      </c>
      <c r="C41" s="25" t="s">
        <v>4</v>
      </c>
      <c r="D41" s="18">
        <v>4</v>
      </c>
      <c r="E41" s="111">
        <f>VLOOKUP(B41,'PL3.Theo DS'!$B$6:$F$129,2,0)</f>
        <v>22055</v>
      </c>
      <c r="F41" s="113">
        <f t="shared" si="3"/>
        <v>0.57522197752213522</v>
      </c>
      <c r="G41" s="114">
        <f>VLOOKUP(B41,'PL4.Theo DT'!$B$6:$F$129,2,0)</f>
        <v>59.04</v>
      </c>
      <c r="H41" s="113">
        <f t="shared" si="4"/>
        <v>0.21398251026420173</v>
      </c>
      <c r="I41" s="115">
        <f t="shared" si="2"/>
        <v>4.7892044877863373</v>
      </c>
    </row>
    <row r="42" spans="1:9" ht="16.5" x14ac:dyDescent="0.25">
      <c r="A42" s="15">
        <v>36</v>
      </c>
      <c r="B42" s="14" t="s">
        <v>131</v>
      </c>
      <c r="C42" s="25" t="s">
        <v>5</v>
      </c>
      <c r="D42" s="9">
        <v>6</v>
      </c>
      <c r="E42" s="111">
        <f>VLOOKUP(B42,'PL3.Theo DS'!$B$6:$F$129,2,0)</f>
        <v>6864</v>
      </c>
      <c r="F42" s="113">
        <f t="shared" si="3"/>
        <v>0.17902170273008097</v>
      </c>
      <c r="G42" s="114">
        <f>VLOOKUP(B42,'PL4.Theo DT'!$B$6:$F$129,2,0)</f>
        <v>109.48</v>
      </c>
      <c r="H42" s="113">
        <f t="shared" si="4"/>
        <v>0.39679548143165327</v>
      </c>
      <c r="I42" s="115">
        <f t="shared" si="2"/>
        <v>6.5758171841617346</v>
      </c>
    </row>
    <row r="43" spans="1:9" ht="16.5" x14ac:dyDescent="0.25">
      <c r="A43" s="15">
        <v>37</v>
      </c>
      <c r="B43" s="14" t="s">
        <v>130</v>
      </c>
      <c r="C43" s="25" t="s">
        <v>4</v>
      </c>
      <c r="D43" s="18">
        <v>4</v>
      </c>
      <c r="E43" s="111">
        <f>VLOOKUP(B43,'PL3.Theo DS'!$B$6:$F$129,2,0)</f>
        <v>15027</v>
      </c>
      <c r="F43" s="113">
        <f t="shared" si="3"/>
        <v>0.39192294972682495</v>
      </c>
      <c r="G43" s="114">
        <f>VLOOKUP(B43,'PL4.Theo DT'!$B$6:$F$129,2,0)</f>
        <v>98.57</v>
      </c>
      <c r="H43" s="113">
        <f t="shared" si="4"/>
        <v>0.35725365915891538</v>
      </c>
      <c r="I43" s="115">
        <f t="shared" si="2"/>
        <v>4.7491766088857403</v>
      </c>
    </row>
    <row r="44" spans="1:9" ht="16.5" x14ac:dyDescent="0.25">
      <c r="A44" s="15">
        <v>38</v>
      </c>
      <c r="B44" s="14" t="s">
        <v>129</v>
      </c>
      <c r="C44" s="25" t="s">
        <v>4</v>
      </c>
      <c r="D44" s="18">
        <v>4</v>
      </c>
      <c r="E44" s="111">
        <f>VLOOKUP(B44,'PL3.Theo DS'!$B$6:$F$129,2,0)</f>
        <v>13469</v>
      </c>
      <c r="F44" s="113">
        <f t="shared" si="3"/>
        <v>0.35128836160714749</v>
      </c>
      <c r="G44" s="114">
        <f>VLOOKUP(B44,'PL4.Theo DT'!$B$6:$F$129,2,0)</f>
        <v>78.569999999999993</v>
      </c>
      <c r="H44" s="113">
        <f t="shared" si="4"/>
        <v>0.28476635893391478</v>
      </c>
      <c r="I44" s="115">
        <f t="shared" si="2"/>
        <v>4.636054720541062</v>
      </c>
    </row>
    <row r="45" spans="1:9" ht="16.5" x14ac:dyDescent="0.25">
      <c r="A45" s="15">
        <v>39</v>
      </c>
      <c r="B45" s="14" t="s">
        <v>128</v>
      </c>
      <c r="C45" s="25" t="s">
        <v>2</v>
      </c>
      <c r="D45" s="18">
        <v>4</v>
      </c>
      <c r="E45" s="111">
        <f>VLOOKUP(B45,'PL3.Theo DS'!$B$6:$F$129,2,0)</f>
        <v>42409</v>
      </c>
      <c r="F45" s="113">
        <f t="shared" si="3"/>
        <v>1.106079748117716</v>
      </c>
      <c r="G45" s="114">
        <f>VLOOKUP(B45,'PL4.Theo DT'!$B$6:$F$129,2,0)</f>
        <v>123.17</v>
      </c>
      <c r="H45" s="113">
        <f t="shared" si="4"/>
        <v>0.44641303843566615</v>
      </c>
      <c r="I45" s="115">
        <f t="shared" si="2"/>
        <v>5.5524927865533824</v>
      </c>
    </row>
    <row r="46" spans="1:9" ht="16.5" x14ac:dyDescent="0.25">
      <c r="A46" s="15">
        <v>40</v>
      </c>
      <c r="B46" s="14" t="s">
        <v>127</v>
      </c>
      <c r="C46" s="25" t="s">
        <v>2</v>
      </c>
      <c r="D46" s="18">
        <v>4</v>
      </c>
      <c r="E46" s="111">
        <f>VLOOKUP(B46,'PL3.Theo DS'!$B$6:$F$129,2,0)</f>
        <v>24588</v>
      </c>
      <c r="F46" s="113">
        <f t="shared" si="3"/>
        <v>0.64128578477960829</v>
      </c>
      <c r="G46" s="114">
        <f>VLOOKUP(B46,'PL4.Theo DT'!$B$6:$F$129,2,0)</f>
        <v>69.48</v>
      </c>
      <c r="H46" s="113">
        <f t="shared" si="4"/>
        <v>0.25182088098165201</v>
      </c>
      <c r="I46" s="115">
        <f t="shared" si="2"/>
        <v>4.8931066657612607</v>
      </c>
    </row>
    <row r="47" spans="1:9" ht="16.5" x14ac:dyDescent="0.25">
      <c r="A47" s="15">
        <v>41</v>
      </c>
      <c r="B47" s="14" t="s">
        <v>126</v>
      </c>
      <c r="C47" s="25" t="s">
        <v>4</v>
      </c>
      <c r="D47" s="18">
        <v>4</v>
      </c>
      <c r="E47" s="111">
        <f>VLOOKUP(B47,'PL3.Theo DS'!$B$6:$F$129,2,0)</f>
        <v>18922</v>
      </c>
      <c r="F47" s="113">
        <f t="shared" si="3"/>
        <v>0.49350942002601861</v>
      </c>
      <c r="G47" s="114">
        <f>VLOOKUP(B47,'PL4.Theo DT'!$B$6:$F$129,2,0)</f>
        <v>114.42</v>
      </c>
      <c r="H47" s="113">
        <f t="shared" si="4"/>
        <v>0.41469984458722836</v>
      </c>
      <c r="I47" s="115">
        <f t="shared" si="2"/>
        <v>4.9082092646132471</v>
      </c>
    </row>
    <row r="48" spans="1:9" ht="16.5" x14ac:dyDescent="0.25">
      <c r="A48" s="15">
        <v>42</v>
      </c>
      <c r="B48" s="14" t="s">
        <v>125</v>
      </c>
      <c r="C48" s="25" t="s">
        <v>2</v>
      </c>
      <c r="D48" s="18">
        <v>4</v>
      </c>
      <c r="E48" s="111">
        <f>VLOOKUP(B48,'PL3.Theo DS'!$B$6:$F$129,2,0)</f>
        <v>28753</v>
      </c>
      <c r="F48" s="113">
        <f t="shared" si="3"/>
        <v>0.74991419268619142</v>
      </c>
      <c r="G48" s="114">
        <f>VLOOKUP(B48,'PL4.Theo DT'!$B$6:$F$129,2,0)</f>
        <v>76.13</v>
      </c>
      <c r="H48" s="113">
        <f t="shared" si="4"/>
        <v>0.27592290830646471</v>
      </c>
      <c r="I48" s="115">
        <f t="shared" si="2"/>
        <v>5.0258371009926552</v>
      </c>
    </row>
    <row r="49" spans="1:9" ht="16.5" x14ac:dyDescent="0.25">
      <c r="A49" s="15">
        <v>43</v>
      </c>
      <c r="B49" s="14" t="s">
        <v>124</v>
      </c>
      <c r="C49" s="25" t="s">
        <v>2</v>
      </c>
      <c r="D49" s="18">
        <v>4</v>
      </c>
      <c r="E49" s="111">
        <f>VLOOKUP(B49,'PL3.Theo DS'!$B$6:$F$129,2,0)</f>
        <v>27530</v>
      </c>
      <c r="F49" s="113">
        <f t="shared" si="3"/>
        <v>0.71801682344975648</v>
      </c>
      <c r="G49" s="114">
        <f>VLOOKUP(B49,'PL4.Theo DT'!$B$6:$F$129,2,0)</f>
        <v>85.65</v>
      </c>
      <c r="H49" s="113">
        <f t="shared" si="4"/>
        <v>0.31042686321356505</v>
      </c>
      <c r="I49" s="115">
        <f t="shared" si="2"/>
        <v>5.028443686663322</v>
      </c>
    </row>
    <row r="50" spans="1:9" ht="16.5" x14ac:dyDescent="0.25">
      <c r="A50" s="15">
        <v>44</v>
      </c>
      <c r="B50" s="14" t="s">
        <v>123</v>
      </c>
      <c r="C50" s="25" t="s">
        <v>2</v>
      </c>
      <c r="D50" s="18">
        <v>4</v>
      </c>
      <c r="E50" s="111">
        <f>VLOOKUP(B50,'PL3.Theo DS'!$B$6:$F$129,2,0)</f>
        <v>17735</v>
      </c>
      <c r="F50" s="113">
        <f t="shared" si="3"/>
        <v>0.46255097580390236</v>
      </c>
      <c r="G50" s="114">
        <f>VLOOKUP(B50,'PL4.Theo DT'!$B$6:$F$129,2,0)</f>
        <v>53.36</v>
      </c>
      <c r="H50" s="113">
        <f t="shared" si="4"/>
        <v>0.19339611700030157</v>
      </c>
      <c r="I50" s="115">
        <f t="shared" si="2"/>
        <v>4.6559470928042037</v>
      </c>
    </row>
    <row r="51" spans="1:9" ht="16.5" x14ac:dyDescent="0.25">
      <c r="A51" s="15">
        <v>45</v>
      </c>
      <c r="B51" s="14" t="s">
        <v>122</v>
      </c>
      <c r="C51" s="25" t="s">
        <v>2</v>
      </c>
      <c r="D51" s="18">
        <v>4</v>
      </c>
      <c r="E51" s="111">
        <f>VLOOKUP(B51,'PL3.Theo DS'!$B$6:$F$129,2,0)</f>
        <v>19572</v>
      </c>
      <c r="F51" s="113">
        <f t="shared" si="3"/>
        <v>0.51046223278454905</v>
      </c>
      <c r="G51" s="114">
        <f>VLOOKUP(B51,'PL4.Theo DT'!$B$6:$F$129,2,0)</f>
        <v>44.22</v>
      </c>
      <c r="H51" s="113">
        <f t="shared" si="4"/>
        <v>0.16026942079747628</v>
      </c>
      <c r="I51" s="115">
        <f t="shared" si="2"/>
        <v>4.6707316535820258</v>
      </c>
    </row>
    <row r="52" spans="1:9" s="6" customFormat="1" ht="16.5" x14ac:dyDescent="0.25">
      <c r="A52" s="15">
        <v>46</v>
      </c>
      <c r="B52" s="14" t="s">
        <v>121</v>
      </c>
      <c r="C52" s="25" t="s">
        <v>5</v>
      </c>
      <c r="D52" s="9">
        <v>6</v>
      </c>
      <c r="E52" s="111">
        <f>VLOOKUP(B52,'PL3.Theo DS'!$B$6:$F$129,2,0)</f>
        <v>18218</v>
      </c>
      <c r="F52" s="113">
        <f t="shared" si="3"/>
        <v>0.47514821974601035</v>
      </c>
      <c r="G52" s="114">
        <f>VLOOKUP(B52,'PL4.Theo DT'!$B$6:$F$129,2,0)</f>
        <v>74.86</v>
      </c>
      <c r="H52" s="113">
        <f t="shared" si="4"/>
        <v>0.27131996474217718</v>
      </c>
      <c r="I52" s="115">
        <f t="shared" si="2"/>
        <v>6.7464681844881875</v>
      </c>
    </row>
    <row r="53" spans="1:9" ht="16.5" x14ac:dyDescent="0.25">
      <c r="A53" s="15">
        <v>47</v>
      </c>
      <c r="B53" s="14" t="s">
        <v>120</v>
      </c>
      <c r="C53" s="25" t="s">
        <v>2</v>
      </c>
      <c r="D53" s="18">
        <v>2</v>
      </c>
      <c r="E53" s="111">
        <f>VLOOKUP(B53,'PL3.Theo DS'!$B$6:$F$129,2,0)</f>
        <v>32256</v>
      </c>
      <c r="F53" s="113">
        <f t="shared" si="3"/>
        <v>0.84127681282947142</v>
      </c>
      <c r="G53" s="114">
        <f>VLOOKUP(B53,'PL4.Theo DT'!$B$6:$F$129,2,0)</f>
        <v>80.2</v>
      </c>
      <c r="H53" s="113">
        <f t="shared" si="4"/>
        <v>0.29067407390225236</v>
      </c>
      <c r="I53" s="115">
        <f t="shared" si="2"/>
        <v>3.1319508867317238</v>
      </c>
    </row>
    <row r="54" spans="1:9" ht="16.5" x14ac:dyDescent="0.25">
      <c r="A54" s="15">
        <v>48</v>
      </c>
      <c r="B54" s="14" t="s">
        <v>119</v>
      </c>
      <c r="C54" s="25" t="s">
        <v>2</v>
      </c>
      <c r="D54" s="18">
        <v>2</v>
      </c>
      <c r="E54" s="111">
        <f>VLOOKUP(B54,'PL3.Theo DS'!$B$6:$F$129,2,0)</f>
        <v>75104</v>
      </c>
      <c r="F54" s="113">
        <f t="shared" si="3"/>
        <v>1.958806229871795</v>
      </c>
      <c r="G54" s="114">
        <f>VLOOKUP(B54,'PL4.Theo DT'!$B$6:$F$129,2,0)</f>
        <v>34.9</v>
      </c>
      <c r="H54" s="113">
        <f t="shared" si="4"/>
        <v>0.12649033889262604</v>
      </c>
      <c r="I54" s="115">
        <f t="shared" si="2"/>
        <v>4.0852965687644209</v>
      </c>
    </row>
    <row r="55" spans="1:9" ht="16.5" x14ac:dyDescent="0.25">
      <c r="A55" s="15">
        <v>49</v>
      </c>
      <c r="B55" s="14" t="s">
        <v>118</v>
      </c>
      <c r="C55" s="18">
        <v>0</v>
      </c>
      <c r="D55" s="18">
        <v>2</v>
      </c>
      <c r="E55" s="111">
        <f>VLOOKUP(B55,'PL3.Theo DS'!$B$6:$F$129,2,0)</f>
        <v>15800</v>
      </c>
      <c r="F55" s="113">
        <f t="shared" si="3"/>
        <v>0.41208375628427729</v>
      </c>
      <c r="G55" s="114">
        <f>VLOOKUP(B55,'PL4.Theo DT'!$B$6:$F$129,2,0)</f>
        <v>26.99</v>
      </c>
      <c r="H55" s="113">
        <f t="shared" si="4"/>
        <v>9.7821611653638285E-2</v>
      </c>
      <c r="I55" s="115">
        <f t="shared" si="2"/>
        <v>2.5099053679379155</v>
      </c>
    </row>
    <row r="56" spans="1:9" ht="16.5" x14ac:dyDescent="0.25">
      <c r="A56" s="15">
        <v>50</v>
      </c>
      <c r="B56" s="14" t="s">
        <v>117</v>
      </c>
      <c r="C56" s="25" t="s">
        <v>2</v>
      </c>
      <c r="D56" s="18">
        <v>2</v>
      </c>
      <c r="E56" s="111">
        <f>VLOOKUP(B56,'PL3.Theo DS'!$B$6:$F$129,2,0)</f>
        <v>43680</v>
      </c>
      <c r="F56" s="113">
        <f t="shared" si="3"/>
        <v>1.1392290173732424</v>
      </c>
      <c r="G56" s="114">
        <f>VLOOKUP(B56,'PL4.Theo DT'!$B$6:$F$129,2,0)</f>
        <v>53.44</v>
      </c>
      <c r="H56" s="113">
        <f t="shared" si="4"/>
        <v>0.19368606620120157</v>
      </c>
      <c r="I56" s="115">
        <f t="shared" si="2"/>
        <v>3.3329150835744441</v>
      </c>
    </row>
    <row r="57" spans="1:9" ht="16.5" x14ac:dyDescent="0.25">
      <c r="A57" s="15">
        <v>51</v>
      </c>
      <c r="B57" s="14" t="s">
        <v>116</v>
      </c>
      <c r="C57" s="25" t="s">
        <v>2</v>
      </c>
      <c r="D57" s="18">
        <v>2</v>
      </c>
      <c r="E57" s="111">
        <f>VLOOKUP(B57,'PL3.Theo DS'!$B$6:$F$129,2,0)</f>
        <v>18761</v>
      </c>
      <c r="F57" s="113">
        <f t="shared" si="3"/>
        <v>0.48931033871198271</v>
      </c>
      <c r="G57" s="114">
        <f>VLOOKUP(B57,'PL4.Theo DT'!$B$6:$F$129,2,0)</f>
        <v>46.34</v>
      </c>
      <c r="H57" s="113">
        <f t="shared" si="4"/>
        <v>0.16795307462132639</v>
      </c>
      <c r="I57" s="115">
        <f t="shared" si="2"/>
        <v>2.6572634133333088</v>
      </c>
    </row>
    <row r="58" spans="1:9" ht="16.5" x14ac:dyDescent="0.25">
      <c r="A58" s="15">
        <v>52</v>
      </c>
      <c r="B58" s="14" t="s">
        <v>115</v>
      </c>
      <c r="C58" s="25" t="s">
        <v>5</v>
      </c>
      <c r="D58" s="9">
        <v>6</v>
      </c>
      <c r="E58" s="111">
        <f>VLOOKUP(B58,'PL3.Theo DS'!$B$6:$F$129,2,0)</f>
        <v>15805</v>
      </c>
      <c r="F58" s="113">
        <f t="shared" si="3"/>
        <v>0.41221416253626592</v>
      </c>
      <c r="G58" s="114">
        <f>VLOOKUP(B58,'PL4.Theo DT'!$B$6:$F$129,2,0)</f>
        <v>95.2</v>
      </c>
      <c r="H58" s="113">
        <f t="shared" si="4"/>
        <v>0.34503954907100282</v>
      </c>
      <c r="I58" s="115">
        <f t="shared" si="2"/>
        <v>6.7572537116072686</v>
      </c>
    </row>
    <row r="59" spans="1:9" ht="16.5" x14ac:dyDescent="0.25">
      <c r="A59" s="15">
        <v>53</v>
      </c>
      <c r="B59" s="17" t="s">
        <v>114</v>
      </c>
      <c r="C59" s="25" t="s">
        <v>5</v>
      </c>
      <c r="D59" s="9">
        <v>6</v>
      </c>
      <c r="E59" s="111">
        <f>VLOOKUP(B59,'PL3.Theo DS'!$B$6:$F$129,2,0)</f>
        <v>27899</v>
      </c>
      <c r="F59" s="113">
        <f t="shared" si="3"/>
        <v>0.72764080484652227</v>
      </c>
      <c r="G59" s="114">
        <f>VLOOKUP(B59,'PL4.Theo DT'!$B$6:$F$129,2,0)</f>
        <v>122.49</v>
      </c>
      <c r="H59" s="113">
        <f t="shared" si="4"/>
        <v>0.44394847022801609</v>
      </c>
      <c r="I59" s="115">
        <f t="shared" si="2"/>
        <v>7.1715892750745383</v>
      </c>
    </row>
    <row r="60" spans="1:9" ht="16.5" x14ac:dyDescent="0.25">
      <c r="A60" s="15">
        <v>54</v>
      </c>
      <c r="B60" s="14" t="s">
        <v>113</v>
      </c>
      <c r="C60" s="25" t="s">
        <v>5</v>
      </c>
      <c r="D60" s="9">
        <v>6</v>
      </c>
      <c r="E60" s="111">
        <f>VLOOKUP(B60,'PL3.Theo DS'!$B$6:$F$129,2,0)</f>
        <v>17207</v>
      </c>
      <c r="F60" s="113">
        <f t="shared" si="3"/>
        <v>0.44878007559389615</v>
      </c>
      <c r="G60" s="114">
        <f>VLOOKUP(B60,'PL4.Theo DT'!$B$6:$F$129,2,0)</f>
        <v>83.5</v>
      </c>
      <c r="H60" s="113">
        <f t="shared" si="4"/>
        <v>0.30263447843937746</v>
      </c>
      <c r="I60" s="115">
        <f t="shared" si="2"/>
        <v>6.7514145540332731</v>
      </c>
    </row>
    <row r="61" spans="1:9" ht="16.5" x14ac:dyDescent="0.25">
      <c r="A61" s="15">
        <v>55</v>
      </c>
      <c r="B61" s="14" t="s">
        <v>112</v>
      </c>
      <c r="C61" s="25" t="s">
        <v>5</v>
      </c>
      <c r="D61" s="9">
        <v>6</v>
      </c>
      <c r="E61" s="111">
        <f>VLOOKUP(B61,'PL3.Theo DS'!$B$6:$F$129,2,0)</f>
        <v>16129</v>
      </c>
      <c r="F61" s="113">
        <f t="shared" si="3"/>
        <v>0.42066448766513348</v>
      </c>
      <c r="G61" s="114">
        <f>VLOOKUP(B61,'PL4.Theo DT'!$B$6:$F$129,2,0)</f>
        <v>77.709999999999994</v>
      </c>
      <c r="H61" s="113">
        <f t="shared" si="4"/>
        <v>0.28164940502423974</v>
      </c>
      <c r="I61" s="115">
        <f t="shared" si="2"/>
        <v>6.7023138926893733</v>
      </c>
    </row>
    <row r="62" spans="1:9" ht="16.5" x14ac:dyDescent="0.25">
      <c r="A62" s="15">
        <v>56</v>
      </c>
      <c r="B62" s="14" t="s">
        <v>111</v>
      </c>
      <c r="C62" s="25" t="s">
        <v>5</v>
      </c>
      <c r="D62" s="9">
        <v>6</v>
      </c>
      <c r="E62" s="111">
        <f>VLOOKUP(B62,'PL3.Theo DS'!$B$6:$F$129,2,0)</f>
        <v>17146</v>
      </c>
      <c r="F62" s="113">
        <f t="shared" si="3"/>
        <v>0.44718911931963407</v>
      </c>
      <c r="G62" s="114">
        <f>VLOOKUP(B62,'PL4.Theo DT'!$B$6:$F$129,2,0)</f>
        <v>69.459999999999994</v>
      </c>
      <c r="H62" s="113">
        <f t="shared" si="4"/>
        <v>0.25174839368142704</v>
      </c>
      <c r="I62" s="115">
        <f t="shared" si="2"/>
        <v>6.6989375130010611</v>
      </c>
    </row>
    <row r="63" spans="1:9" ht="16.5" x14ac:dyDescent="0.25">
      <c r="A63" s="15">
        <v>57</v>
      </c>
      <c r="B63" s="14" t="s">
        <v>110</v>
      </c>
      <c r="C63" s="25" t="s">
        <v>5</v>
      </c>
      <c r="D63" s="9">
        <v>6</v>
      </c>
      <c r="E63" s="111">
        <f>VLOOKUP(B63,'PL3.Theo DS'!$B$6:$F$129,2,0)</f>
        <v>13022</v>
      </c>
      <c r="F63" s="113">
        <f t="shared" si="3"/>
        <v>0.33963004267935815</v>
      </c>
      <c r="G63" s="114">
        <f>VLOOKUP(B63,'PL4.Theo DT'!$B$6:$F$129,2,0)</f>
        <v>76.150000000000006</v>
      </c>
      <c r="H63" s="113">
        <f t="shared" si="4"/>
        <v>0.27599539560668973</v>
      </c>
      <c r="I63" s="115">
        <f t="shared" si="2"/>
        <v>6.615625438286048</v>
      </c>
    </row>
    <row r="64" spans="1:9" ht="16.5" x14ac:dyDescent="0.25">
      <c r="A64" s="15">
        <v>58</v>
      </c>
      <c r="B64" s="14" t="s">
        <v>109</v>
      </c>
      <c r="C64" s="25" t="s">
        <v>5</v>
      </c>
      <c r="D64" s="9">
        <v>6</v>
      </c>
      <c r="E64" s="111">
        <f>VLOOKUP(B64,'PL3.Theo DS'!$B$6:$F$129,2,0)</f>
        <v>20982</v>
      </c>
      <c r="F64" s="113">
        <f t="shared" si="3"/>
        <v>0.54723679584536111</v>
      </c>
      <c r="G64" s="114">
        <f>VLOOKUP(B64,'PL4.Theo DT'!$B$6:$F$129,2,0)</f>
        <v>110.62</v>
      </c>
      <c r="H64" s="113">
        <f t="shared" si="4"/>
        <v>0.40092725754447822</v>
      </c>
      <c r="I64" s="115">
        <f t="shared" si="2"/>
        <v>6.9481640533898394</v>
      </c>
    </row>
    <row r="65" spans="1:9" ht="16.5" x14ac:dyDescent="0.25">
      <c r="A65" s="15">
        <v>59</v>
      </c>
      <c r="B65" s="14" t="s">
        <v>108</v>
      </c>
      <c r="C65" s="25" t="s">
        <v>5</v>
      </c>
      <c r="D65" s="9">
        <v>6</v>
      </c>
      <c r="E65" s="111">
        <f>VLOOKUP(B65,'PL3.Theo DS'!$B$6:$F$129,2,0)</f>
        <v>21177</v>
      </c>
      <c r="F65" s="113">
        <f t="shared" si="3"/>
        <v>0.55232263967292028</v>
      </c>
      <c r="G65" s="114">
        <f>VLOOKUP(B65,'PL4.Theo DT'!$B$6:$F$129,2,0)</f>
        <v>92.21</v>
      </c>
      <c r="H65" s="113">
        <f t="shared" si="4"/>
        <v>0.33420269768736521</v>
      </c>
      <c r="I65" s="115">
        <f t="shared" si="2"/>
        <v>6.8865253373602853</v>
      </c>
    </row>
    <row r="66" spans="1:9" ht="16.5" x14ac:dyDescent="0.25">
      <c r="A66" s="15">
        <v>60</v>
      </c>
      <c r="B66" s="14" t="s">
        <v>107</v>
      </c>
      <c r="C66" s="25" t="s">
        <v>5</v>
      </c>
      <c r="D66" s="9">
        <v>6</v>
      </c>
      <c r="E66" s="111">
        <f>VLOOKUP(B66,'PL3.Theo DS'!$B$6:$F$129,2,0)</f>
        <v>23838</v>
      </c>
      <c r="F66" s="113">
        <f t="shared" si="3"/>
        <v>0.62172484698130392</v>
      </c>
      <c r="G66" s="114">
        <f>VLOOKUP(B66,'PL4.Theo DT'!$B$6:$F$129,2,0)</f>
        <v>107.46</v>
      </c>
      <c r="H66" s="113">
        <f t="shared" si="4"/>
        <v>0.3894742641089281</v>
      </c>
      <c r="I66" s="115">
        <f t="shared" si="2"/>
        <v>7.0111991110902325</v>
      </c>
    </row>
    <row r="67" spans="1:9" ht="16.5" x14ac:dyDescent="0.25">
      <c r="A67" s="15">
        <v>61</v>
      </c>
      <c r="B67" s="14" t="s">
        <v>106</v>
      </c>
      <c r="C67" s="25" t="s">
        <v>5</v>
      </c>
      <c r="D67" s="9">
        <v>6</v>
      </c>
      <c r="E67" s="111">
        <f>VLOOKUP(B67,'PL3.Theo DS'!$B$6:$F$129,2,0)</f>
        <v>12732</v>
      </c>
      <c r="F67" s="113">
        <f t="shared" si="3"/>
        <v>0.33206648006401379</v>
      </c>
      <c r="G67" s="114">
        <f>VLOOKUP(B67,'PL4.Theo DT'!$B$6:$F$129,2,0)</f>
        <v>81.73</v>
      </c>
      <c r="H67" s="113">
        <f t="shared" si="4"/>
        <v>0.29621935236946489</v>
      </c>
      <c r="I67" s="115">
        <f t="shared" si="2"/>
        <v>6.6282858324334786</v>
      </c>
    </row>
    <row r="68" spans="1:9" ht="16.5" x14ac:dyDescent="0.25">
      <c r="A68" s="15">
        <v>62</v>
      </c>
      <c r="B68" s="14" t="s">
        <v>105</v>
      </c>
      <c r="C68" s="25" t="s">
        <v>5</v>
      </c>
      <c r="D68" s="9">
        <v>6</v>
      </c>
      <c r="E68" s="111">
        <f>VLOOKUP(B68,'PL3.Theo DS'!$B$6:$F$129,2,0)</f>
        <v>7992</v>
      </c>
      <c r="F68" s="113">
        <f t="shared" si="3"/>
        <v>0.20844135317873064</v>
      </c>
      <c r="G68" s="114">
        <f>VLOOKUP(B68,'PL4.Theo DT'!$B$6:$F$129,2,0)</f>
        <v>90.6</v>
      </c>
      <c r="H68" s="113">
        <f t="shared" si="4"/>
        <v>0.32836747001925265</v>
      </c>
      <c r="I68" s="115">
        <f t="shared" si="2"/>
        <v>6.5368088231979833</v>
      </c>
    </row>
    <row r="69" spans="1:9" ht="16.5" x14ac:dyDescent="0.25">
      <c r="A69" s="15">
        <v>63</v>
      </c>
      <c r="B69" s="14" t="s">
        <v>104</v>
      </c>
      <c r="C69" s="25" t="s">
        <v>5</v>
      </c>
      <c r="D69" s="9">
        <v>6</v>
      </c>
      <c r="E69" s="111">
        <f>VLOOKUP(B69,'PL3.Theo DS'!$B$6:$F$129,2,0)</f>
        <v>17140</v>
      </c>
      <c r="F69" s="113">
        <f t="shared" si="3"/>
        <v>0.44703263181724762</v>
      </c>
      <c r="G69" s="114">
        <f>VLOOKUP(B69,'PL4.Theo DT'!$B$6:$F$129,2,0)</f>
        <v>67.709999999999994</v>
      </c>
      <c r="H69" s="113">
        <f t="shared" si="4"/>
        <v>0.24540575491173947</v>
      </c>
      <c r="I69" s="115">
        <f t="shared" si="2"/>
        <v>6.6924383867289867</v>
      </c>
    </row>
    <row r="70" spans="1:9" ht="16.5" x14ac:dyDescent="0.25">
      <c r="A70" s="15">
        <v>64</v>
      </c>
      <c r="B70" s="14" t="s">
        <v>103</v>
      </c>
      <c r="C70" s="25" t="s">
        <v>5</v>
      </c>
      <c r="D70" s="9">
        <v>6</v>
      </c>
      <c r="E70" s="111">
        <f>VLOOKUP(B70,'PL3.Theo DS'!$B$6:$F$129,2,0)</f>
        <v>13185</v>
      </c>
      <c r="F70" s="113">
        <f t="shared" si="3"/>
        <v>0.34388128649418964</v>
      </c>
      <c r="G70" s="114">
        <f>VLOOKUP(B70,'PL4.Theo DT'!$B$6:$F$129,2,0)</f>
        <v>95.17</v>
      </c>
      <c r="H70" s="113">
        <f t="shared" si="4"/>
        <v>0.34493081812066528</v>
      </c>
      <c r="I70" s="115">
        <f t="shared" si="2"/>
        <v>6.688812104614855</v>
      </c>
    </row>
    <row r="71" spans="1:9" ht="16.5" x14ac:dyDescent="0.25">
      <c r="A71" s="15">
        <v>65</v>
      </c>
      <c r="B71" s="14" t="s">
        <v>102</v>
      </c>
      <c r="C71" s="25" t="s">
        <v>5</v>
      </c>
      <c r="D71" s="9">
        <v>6</v>
      </c>
      <c r="E71" s="111">
        <f>VLOOKUP(B71,'PL3.Theo DS'!$B$6:$F$129,2,0)</f>
        <v>27605</v>
      </c>
      <c r="F71" s="113">
        <f t="shared" ref="F71" si="5">(E71/$E$6)*$F$6</f>
        <v>0.71997291722958701</v>
      </c>
      <c r="G71" s="114">
        <f>VLOOKUP(B71,'PL4.Theo DT'!$B$6:$F$129,2,0)</f>
        <v>154.69999999999999</v>
      </c>
      <c r="H71" s="113">
        <f t="shared" ref="H71:H72" si="6">(G71/$G$6)*$H$6</f>
        <v>0.56068926724037949</v>
      </c>
      <c r="I71" s="115">
        <f t="shared" si="2"/>
        <v>7.2806621844699659</v>
      </c>
    </row>
    <row r="72" spans="1:9" ht="16.5" x14ac:dyDescent="0.25">
      <c r="A72" s="15">
        <v>66</v>
      </c>
      <c r="B72" s="14" t="s">
        <v>101</v>
      </c>
      <c r="C72" s="25" t="s">
        <v>5</v>
      </c>
      <c r="D72" s="9">
        <v>6</v>
      </c>
      <c r="E72" s="111">
        <f>VLOOKUP(B72,'PL3.Theo DS'!$B$6:$F$129,2,0)</f>
        <v>19815</v>
      </c>
      <c r="F72" s="113">
        <f t="shared" ref="F72:F130" si="7">(E72/$E$6)*$F$6</f>
        <v>0.51679997663119959</v>
      </c>
      <c r="G72" s="114">
        <f>VLOOKUP(B72,'PL4.Theo DT'!$B$6:$F$129,2,0)</f>
        <v>163.31</v>
      </c>
      <c r="H72" s="113">
        <f t="shared" si="6"/>
        <v>0.59189504998724229</v>
      </c>
      <c r="I72" s="115">
        <f t="shared" ref="I72:I130" si="8">D72+F72+H72</f>
        <v>7.1086950266184417</v>
      </c>
    </row>
    <row r="73" spans="1:9" ht="16.5" x14ac:dyDescent="0.25">
      <c r="A73" s="15">
        <v>67</v>
      </c>
      <c r="B73" s="14" t="s">
        <v>100</v>
      </c>
      <c r="C73" s="25" t="s">
        <v>5</v>
      </c>
      <c r="D73" s="9">
        <v>6</v>
      </c>
      <c r="E73" s="111">
        <f>VLOOKUP(B73,'PL3.Theo DS'!$B$6:$F$129,2,0)</f>
        <v>10338</v>
      </c>
      <c r="F73" s="113">
        <f t="shared" si="7"/>
        <v>0.26962796661182648</v>
      </c>
      <c r="G73" s="114">
        <f>VLOOKUP(B73,'PL4.Theo DT'!$B$6:$F$129,2,0)</f>
        <v>84.26</v>
      </c>
      <c r="H73" s="113">
        <f t="shared" ref="H73:H130" si="9">(G73/$G$6)*$H$6</f>
        <v>0.3053889958479275</v>
      </c>
      <c r="I73" s="115">
        <f t="shared" si="8"/>
        <v>6.5750169624597543</v>
      </c>
    </row>
    <row r="74" spans="1:9" ht="16.5" x14ac:dyDescent="0.25">
      <c r="A74" s="15">
        <v>68</v>
      </c>
      <c r="B74" s="14" t="s">
        <v>99</v>
      </c>
      <c r="C74" s="25" t="s">
        <v>5</v>
      </c>
      <c r="D74" s="9">
        <v>6</v>
      </c>
      <c r="E74" s="111">
        <f>VLOOKUP(B74,'PL3.Theo DS'!$B$6:$F$129,2,0)</f>
        <v>16758</v>
      </c>
      <c r="F74" s="113">
        <f t="shared" si="7"/>
        <v>0.43706959416531133</v>
      </c>
      <c r="G74" s="114">
        <f>VLOOKUP(B74,'PL4.Theo DT'!$B$6:$F$129,2,0)</f>
        <v>126.94</v>
      </c>
      <c r="H74" s="113">
        <f t="shared" si="9"/>
        <v>0.46007689452807876</v>
      </c>
      <c r="I74" s="115">
        <f t="shared" si="8"/>
        <v>6.8971464886933909</v>
      </c>
    </row>
    <row r="75" spans="1:9" ht="16.5" x14ac:dyDescent="0.25">
      <c r="A75" s="15">
        <v>69</v>
      </c>
      <c r="B75" s="14" t="s">
        <v>98</v>
      </c>
      <c r="C75" s="25" t="s">
        <v>5</v>
      </c>
      <c r="D75" s="9">
        <v>6</v>
      </c>
      <c r="E75" s="111">
        <f>VLOOKUP(B75,'PL3.Theo DS'!$B$6:$F$129,2,0)</f>
        <v>15102</v>
      </c>
      <c r="F75" s="113">
        <f t="shared" si="7"/>
        <v>0.39387904350665542</v>
      </c>
      <c r="G75" s="114">
        <f>VLOOKUP(B75,'PL4.Theo DT'!$B$6:$F$129,2,0)</f>
        <v>103.25</v>
      </c>
      <c r="H75" s="113">
        <f t="shared" si="9"/>
        <v>0.37421568741156552</v>
      </c>
      <c r="I75" s="115">
        <f t="shared" si="8"/>
        <v>6.7680947309182207</v>
      </c>
    </row>
    <row r="76" spans="1:9" ht="16.5" x14ac:dyDescent="0.25">
      <c r="A76" s="15">
        <v>70</v>
      </c>
      <c r="B76" s="14" t="s">
        <v>97</v>
      </c>
      <c r="C76" s="25" t="s">
        <v>5</v>
      </c>
      <c r="D76" s="9">
        <v>6</v>
      </c>
      <c r="E76" s="111">
        <f>VLOOKUP(B76,'PL3.Theo DS'!$B$6:$F$129,2,0)</f>
        <v>11332</v>
      </c>
      <c r="F76" s="113">
        <f t="shared" si="7"/>
        <v>0.29555272950717909</v>
      </c>
      <c r="G76" s="114">
        <f>VLOOKUP(B76,'PL4.Theo DT'!$B$6:$F$129,2,0)</f>
        <v>124.14</v>
      </c>
      <c r="H76" s="113">
        <f t="shared" si="9"/>
        <v>0.44992867249657859</v>
      </c>
      <c r="I76" s="115">
        <f t="shared" si="8"/>
        <v>6.7454814020037572</v>
      </c>
    </row>
    <row r="77" spans="1:9" ht="16.5" x14ac:dyDescent="0.25">
      <c r="A77" s="15">
        <v>71</v>
      </c>
      <c r="B77" s="14" t="s">
        <v>96</v>
      </c>
      <c r="C77" s="25" t="s">
        <v>5</v>
      </c>
      <c r="D77" s="9">
        <v>6</v>
      </c>
      <c r="E77" s="111">
        <f>VLOOKUP(B77,'PL3.Theo DS'!$B$6:$F$129,2,0)</f>
        <v>10145</v>
      </c>
      <c r="F77" s="113">
        <f t="shared" si="7"/>
        <v>0.26459428528506285</v>
      </c>
      <c r="G77" s="114">
        <f>VLOOKUP(B77,'PL4.Theo DT'!$B$6:$F$129,2,0)</f>
        <v>85.13</v>
      </c>
      <c r="H77" s="113">
        <f t="shared" si="9"/>
        <v>0.30854219340771499</v>
      </c>
      <c r="I77" s="115">
        <f t="shared" si="8"/>
        <v>6.5731364786927777</v>
      </c>
    </row>
    <row r="78" spans="1:9" ht="16.5" x14ac:dyDescent="0.25">
      <c r="A78" s="15">
        <v>72</v>
      </c>
      <c r="B78" s="14" t="s">
        <v>95</v>
      </c>
      <c r="C78" s="25" t="s">
        <v>5</v>
      </c>
      <c r="D78" s="9">
        <v>6</v>
      </c>
      <c r="E78" s="111">
        <f>VLOOKUP(B78,'PL3.Theo DS'!$B$6:$F$129,2,0)</f>
        <v>10153</v>
      </c>
      <c r="F78" s="113">
        <f t="shared" si="7"/>
        <v>0.26480293528824478</v>
      </c>
      <c r="G78" s="114">
        <f>VLOOKUP(B78,'PL4.Theo DT'!$B$6:$F$129,2,0)</f>
        <v>80.12</v>
      </c>
      <c r="H78" s="113">
        <f t="shared" si="9"/>
        <v>0.29038412470135239</v>
      </c>
      <c r="I78" s="115">
        <f t="shared" si="8"/>
        <v>6.5551870599895974</v>
      </c>
    </row>
    <row r="79" spans="1:9" ht="16.5" x14ac:dyDescent="0.25">
      <c r="A79" s="15">
        <v>73</v>
      </c>
      <c r="B79" s="14" t="s">
        <v>94</v>
      </c>
      <c r="C79" s="25" t="s">
        <v>5</v>
      </c>
      <c r="D79" s="9">
        <v>6</v>
      </c>
      <c r="E79" s="111">
        <f>VLOOKUP(B79,'PL3.Theo DS'!$B$6:$F$129,2,0)</f>
        <v>19538</v>
      </c>
      <c r="F79" s="113">
        <f t="shared" si="7"/>
        <v>0.5095754702710259</v>
      </c>
      <c r="G79" s="114">
        <f>VLOOKUP(B79,'PL4.Theo DT'!$B$6:$F$129,2,0)</f>
        <v>102.87</v>
      </c>
      <c r="H79" s="113">
        <f t="shared" si="9"/>
        <v>0.37283842870729056</v>
      </c>
      <c r="I79" s="115">
        <f t="shared" si="8"/>
        <v>6.8824138989783163</v>
      </c>
    </row>
    <row r="80" spans="1:9" ht="16.5" x14ac:dyDescent="0.25">
      <c r="A80" s="15">
        <v>74</v>
      </c>
      <c r="B80" s="14" t="s">
        <v>93</v>
      </c>
      <c r="C80" s="25" t="s">
        <v>5</v>
      </c>
      <c r="D80" s="9">
        <v>6</v>
      </c>
      <c r="E80" s="111">
        <f>VLOOKUP(B80,'PL3.Theo DS'!$B$6:$F$129,2,0)</f>
        <v>11487</v>
      </c>
      <c r="F80" s="113">
        <f t="shared" si="7"/>
        <v>0.29959532331882865</v>
      </c>
      <c r="G80" s="114">
        <f>VLOOKUP(B80,'PL4.Theo DT'!$B$6:$F$129,2,0)</f>
        <v>149.97999999999999</v>
      </c>
      <c r="H80" s="113">
        <f t="shared" si="9"/>
        <v>0.5435822643872793</v>
      </c>
      <c r="I80" s="115">
        <f t="shared" si="8"/>
        <v>6.8431775877061076</v>
      </c>
    </row>
    <row r="81" spans="1:9" ht="16.5" x14ac:dyDescent="0.25">
      <c r="A81" s="15">
        <v>75</v>
      </c>
      <c r="B81" s="14" t="s">
        <v>92</v>
      </c>
      <c r="C81" s="25" t="s">
        <v>5</v>
      </c>
      <c r="D81" s="9">
        <v>6</v>
      </c>
      <c r="E81" s="111">
        <f>VLOOKUP(B81,'PL3.Theo DS'!$B$6:$F$129,2,0)</f>
        <v>10095</v>
      </c>
      <c r="F81" s="113">
        <f t="shared" si="7"/>
        <v>0.26329022276517589</v>
      </c>
      <c r="G81" s="114">
        <f>VLOOKUP(B81,'PL4.Theo DT'!$B$6:$F$129,2,0)</f>
        <v>116.9</v>
      </c>
      <c r="H81" s="113">
        <f t="shared" si="9"/>
        <v>0.42368826981512842</v>
      </c>
      <c r="I81" s="115">
        <f t="shared" si="8"/>
        <v>6.6869784925803044</v>
      </c>
    </row>
    <row r="82" spans="1:9" ht="16.5" x14ac:dyDescent="0.25">
      <c r="A82" s="15">
        <v>76</v>
      </c>
      <c r="B82" s="14" t="s">
        <v>91</v>
      </c>
      <c r="C82" s="25" t="s">
        <v>5</v>
      </c>
      <c r="D82" s="9">
        <v>6</v>
      </c>
      <c r="E82" s="111">
        <f>VLOOKUP(B82,'PL3.Theo DS'!$B$6:$F$129,2,0)</f>
        <v>11828</v>
      </c>
      <c r="F82" s="113">
        <f t="shared" si="7"/>
        <v>0.30848902970445774</v>
      </c>
      <c r="G82" s="114">
        <f>VLOOKUP(B82,'PL4.Theo DT'!$B$6:$F$129,2,0)</f>
        <v>135.41999999999999</v>
      </c>
      <c r="H82" s="113">
        <f t="shared" si="9"/>
        <v>0.49081150982347893</v>
      </c>
      <c r="I82" s="115">
        <f t="shared" si="8"/>
        <v>6.7993005395279367</v>
      </c>
    </row>
    <row r="83" spans="1:9" ht="16.5" x14ac:dyDescent="0.25">
      <c r="A83" s="15">
        <v>77</v>
      </c>
      <c r="B83" s="14" t="s">
        <v>90</v>
      </c>
      <c r="C83" s="25" t="s">
        <v>5</v>
      </c>
      <c r="D83" s="9">
        <v>6</v>
      </c>
      <c r="E83" s="111">
        <f>VLOOKUP(B83,'PL3.Theo DS'!$B$6:$F$129,2,0)</f>
        <v>13422</v>
      </c>
      <c r="F83" s="113">
        <f t="shared" si="7"/>
        <v>0.35006254283845378</v>
      </c>
      <c r="G83" s="114">
        <f>VLOOKUP(B83,'PL4.Theo DT'!$B$6:$F$129,2,0)</f>
        <v>154.30000000000001</v>
      </c>
      <c r="H83" s="113">
        <f t="shared" si="9"/>
        <v>0.5592395212358795</v>
      </c>
      <c r="I83" s="115">
        <f t="shared" si="8"/>
        <v>6.9093020640743328</v>
      </c>
    </row>
    <row r="84" spans="1:9" ht="16.5" x14ac:dyDescent="0.25">
      <c r="A84" s="15">
        <v>78</v>
      </c>
      <c r="B84" s="14" t="s">
        <v>89</v>
      </c>
      <c r="C84" s="25" t="s">
        <v>5</v>
      </c>
      <c r="D84" s="9">
        <v>6</v>
      </c>
      <c r="E84" s="111">
        <f>VLOOKUP(B84,'PL3.Theo DS'!$B$6:$F$129,2,0)</f>
        <v>6369</v>
      </c>
      <c r="F84" s="113">
        <f t="shared" si="7"/>
        <v>0.16611148378320012</v>
      </c>
      <c r="G84" s="114">
        <f>VLOOKUP(B84,'PL4.Theo DT'!$B$6:$F$129,2,0)</f>
        <v>73.209999999999994</v>
      </c>
      <c r="H84" s="113">
        <f t="shared" si="9"/>
        <v>0.26533976247361463</v>
      </c>
      <c r="I84" s="115">
        <f t="shared" si="8"/>
        <v>6.431451246256815</v>
      </c>
    </row>
    <row r="85" spans="1:9" ht="16.5" x14ac:dyDescent="0.25">
      <c r="A85" s="15">
        <v>79</v>
      </c>
      <c r="B85" s="14" t="s">
        <v>88</v>
      </c>
      <c r="C85" s="25" t="s">
        <v>5</v>
      </c>
      <c r="D85" s="9">
        <v>6</v>
      </c>
      <c r="E85" s="111">
        <f>VLOOKUP(B85,'PL3.Theo DS'!$B$6:$F$129,2,0)</f>
        <v>7957</v>
      </c>
      <c r="F85" s="113">
        <f t="shared" si="7"/>
        <v>0.20752850941480977</v>
      </c>
      <c r="G85" s="114">
        <f>VLOOKUP(B85,'PL4.Theo DT'!$B$6:$F$129,2,0)</f>
        <v>146.96</v>
      </c>
      <c r="H85" s="113">
        <f t="shared" si="9"/>
        <v>0.53263668205330439</v>
      </c>
      <c r="I85" s="115">
        <f t="shared" si="8"/>
        <v>6.7401651914681144</v>
      </c>
    </row>
    <row r="86" spans="1:9" ht="16.5" x14ac:dyDescent="0.25">
      <c r="A86" s="15">
        <v>80</v>
      </c>
      <c r="B86" s="14" t="s">
        <v>87</v>
      </c>
      <c r="C86" s="25" t="s">
        <v>5</v>
      </c>
      <c r="D86" s="9">
        <v>6</v>
      </c>
      <c r="E86" s="111">
        <f>VLOOKUP(B86,'PL3.Theo DS'!$B$6:$F$129,2,0)</f>
        <v>8057</v>
      </c>
      <c r="F86" s="113">
        <f t="shared" si="7"/>
        <v>0.21013663445458367</v>
      </c>
      <c r="G86" s="114">
        <f>VLOOKUP(B86,'PL4.Theo DT'!$B$6:$F$129,2,0)</f>
        <v>159.34</v>
      </c>
      <c r="H86" s="113">
        <f t="shared" si="9"/>
        <v>0.57750632089257969</v>
      </c>
      <c r="I86" s="115">
        <f t="shared" si="8"/>
        <v>6.7876429553471631</v>
      </c>
    </row>
    <row r="87" spans="1:9" ht="16.5" x14ac:dyDescent="0.25">
      <c r="A87" s="15">
        <v>81</v>
      </c>
      <c r="B87" s="14" t="s">
        <v>86</v>
      </c>
      <c r="C87" s="25" t="s">
        <v>5</v>
      </c>
      <c r="D87" s="9">
        <v>6</v>
      </c>
      <c r="E87" s="111">
        <f>VLOOKUP(B87,'PL3.Theo DS'!$B$6:$F$129,2,0)</f>
        <v>8512</v>
      </c>
      <c r="F87" s="113">
        <f t="shared" si="7"/>
        <v>0.22200360338555494</v>
      </c>
      <c r="G87" s="114">
        <f>VLOOKUP(B87,'PL4.Theo DT'!$B$6:$F$129,2,0)</f>
        <v>98.07</v>
      </c>
      <c r="H87" s="113">
        <f t="shared" si="9"/>
        <v>0.35544147665329034</v>
      </c>
      <c r="I87" s="115">
        <f t="shared" si="8"/>
        <v>6.5774450800388449</v>
      </c>
    </row>
    <row r="88" spans="1:9" ht="16.5" x14ac:dyDescent="0.25">
      <c r="A88" s="15">
        <v>82</v>
      </c>
      <c r="B88" s="14" t="s">
        <v>85</v>
      </c>
      <c r="C88" s="25" t="s">
        <v>2</v>
      </c>
      <c r="D88" s="9">
        <v>2</v>
      </c>
      <c r="E88" s="111">
        <f>VLOOKUP(B88,'PL3.Theo DS'!$B$6:$F$129,2,0)</f>
        <v>24567</v>
      </c>
      <c r="F88" s="113">
        <f t="shared" si="7"/>
        <v>0.64073807852125575</v>
      </c>
      <c r="G88" s="114">
        <f>VLOOKUP(B88,'PL4.Theo DT'!$B$6:$F$129,2,0)</f>
        <v>82.69</v>
      </c>
      <c r="H88" s="113">
        <f t="shared" si="9"/>
        <v>0.29969874278026493</v>
      </c>
      <c r="I88" s="115">
        <f t="shared" si="8"/>
        <v>2.9404368213015211</v>
      </c>
    </row>
    <row r="89" spans="1:9" ht="16.5" x14ac:dyDescent="0.25">
      <c r="A89" s="15">
        <v>83</v>
      </c>
      <c r="B89" s="14" t="s">
        <v>84</v>
      </c>
      <c r="C89" s="25" t="s">
        <v>2</v>
      </c>
      <c r="D89" s="9">
        <v>2</v>
      </c>
      <c r="E89" s="111">
        <f>VLOOKUP(B89,'PL3.Theo DS'!$B$6:$F$129,2,0)</f>
        <v>38284</v>
      </c>
      <c r="F89" s="113">
        <f t="shared" si="7"/>
        <v>0.99849459022704257</v>
      </c>
      <c r="G89" s="114">
        <f>VLOOKUP(B89,'PL4.Theo DT'!$B$6:$F$129,2,0)</f>
        <v>60.62</v>
      </c>
      <c r="H89" s="113">
        <f t="shared" si="9"/>
        <v>0.21970900698197676</v>
      </c>
      <c r="I89" s="115">
        <f t="shared" si="8"/>
        <v>3.2182035972090191</v>
      </c>
    </row>
    <row r="90" spans="1:9" ht="16.5" x14ac:dyDescent="0.25">
      <c r="A90" s="15">
        <v>84</v>
      </c>
      <c r="B90" s="14" t="s">
        <v>83</v>
      </c>
      <c r="C90" s="25" t="s">
        <v>5</v>
      </c>
      <c r="D90" s="9">
        <v>6</v>
      </c>
      <c r="E90" s="111">
        <f>VLOOKUP(B90,'PL3.Theo DS'!$B$6:$F$129,2,0)</f>
        <v>4686</v>
      </c>
      <c r="F90" s="113">
        <f t="shared" si="7"/>
        <v>0.12221673936380528</v>
      </c>
      <c r="G90" s="114">
        <f>VLOOKUP(B90,'PL4.Theo DT'!$B$6:$F$129,2,0)</f>
        <v>98.87</v>
      </c>
      <c r="H90" s="113">
        <f t="shared" si="9"/>
        <v>0.35834096866229043</v>
      </c>
      <c r="I90" s="115">
        <f t="shared" si="8"/>
        <v>6.4805577080260957</v>
      </c>
    </row>
    <row r="91" spans="1:9" ht="16.5" x14ac:dyDescent="0.25">
      <c r="A91" s="15">
        <v>85</v>
      </c>
      <c r="B91" s="14" t="s">
        <v>82</v>
      </c>
      <c r="C91" s="25" t="s">
        <v>5</v>
      </c>
      <c r="D91" s="9">
        <v>6</v>
      </c>
      <c r="E91" s="111">
        <f>VLOOKUP(B91,'PL3.Theo DS'!$B$6:$F$129,2,0)</f>
        <v>6695</v>
      </c>
      <c r="F91" s="113">
        <f t="shared" si="7"/>
        <v>0.17461397141286306</v>
      </c>
      <c r="G91" s="114">
        <f>VLOOKUP(B91,'PL4.Theo DT'!$B$6:$F$129,2,0)</f>
        <v>101.77</v>
      </c>
      <c r="H91" s="113">
        <f t="shared" si="9"/>
        <v>0.36885162719491549</v>
      </c>
      <c r="I91" s="115">
        <f t="shared" si="8"/>
        <v>6.5434655986077788</v>
      </c>
    </row>
    <row r="92" spans="1:9" ht="16.5" x14ac:dyDescent="0.25">
      <c r="A92" s="15">
        <v>86</v>
      </c>
      <c r="B92" s="14" t="s">
        <v>81</v>
      </c>
      <c r="C92" s="25" t="s">
        <v>5</v>
      </c>
      <c r="D92" s="9">
        <v>6</v>
      </c>
      <c r="E92" s="111">
        <f>VLOOKUP(B92,'PL3.Theo DS'!$B$6:$F$129,2,0)</f>
        <v>7638</v>
      </c>
      <c r="F92" s="113">
        <f t="shared" si="7"/>
        <v>0.199208590537931</v>
      </c>
      <c r="G92" s="114">
        <f>VLOOKUP(B92,'PL4.Theo DT'!$B$6:$F$129,2,0)</f>
        <v>105.7</v>
      </c>
      <c r="H92" s="113">
        <f t="shared" si="9"/>
        <v>0.3830953816891281</v>
      </c>
      <c r="I92" s="115">
        <f t="shared" si="8"/>
        <v>6.5823039722270593</v>
      </c>
    </row>
    <row r="93" spans="1:9" ht="16.5" x14ac:dyDescent="0.25">
      <c r="A93" s="15">
        <v>87</v>
      </c>
      <c r="B93" s="14" t="s">
        <v>80</v>
      </c>
      <c r="C93" s="25" t="s">
        <v>5</v>
      </c>
      <c r="D93" s="9">
        <v>6</v>
      </c>
      <c r="E93" s="111">
        <f>VLOOKUP(B93,'PL3.Theo DS'!$B$6:$F$129,2,0)</f>
        <v>8108</v>
      </c>
      <c r="F93" s="113">
        <f t="shared" si="7"/>
        <v>0.21146677822486837</v>
      </c>
      <c r="G93" s="114">
        <f>VLOOKUP(B93,'PL4.Theo DT'!$B$6:$F$129,2,0)</f>
        <v>108.4</v>
      </c>
      <c r="H93" s="113">
        <f t="shared" si="9"/>
        <v>0.39288116721950322</v>
      </c>
      <c r="I93" s="115">
        <f t="shared" si="8"/>
        <v>6.6043479454443714</v>
      </c>
    </row>
    <row r="94" spans="1:9" ht="16.5" x14ac:dyDescent="0.25">
      <c r="A94" s="15">
        <v>88</v>
      </c>
      <c r="B94" s="14" t="s">
        <v>79</v>
      </c>
      <c r="C94" s="25" t="s">
        <v>5</v>
      </c>
      <c r="D94" s="9">
        <v>6</v>
      </c>
      <c r="E94" s="111">
        <f>VLOOKUP(B94,'PL3.Theo DS'!$B$6:$F$129,2,0)</f>
        <v>8407</v>
      </c>
      <c r="F94" s="113">
        <f t="shared" si="7"/>
        <v>0.21926507209379234</v>
      </c>
      <c r="G94" s="114">
        <f>VLOOKUP(B94,'PL4.Theo DT'!$B$6:$F$129,2,0)</f>
        <v>120.49</v>
      </c>
      <c r="H94" s="113">
        <f t="shared" si="9"/>
        <v>0.436699740205516</v>
      </c>
      <c r="I94" s="115">
        <f t="shared" si="8"/>
        <v>6.6559648122993087</v>
      </c>
    </row>
    <row r="95" spans="1:9" ht="16.5" x14ac:dyDescent="0.25">
      <c r="A95" s="15">
        <v>89</v>
      </c>
      <c r="B95" s="14" t="s">
        <v>78</v>
      </c>
      <c r="C95" s="25" t="s">
        <v>5</v>
      </c>
      <c r="D95" s="9">
        <v>6</v>
      </c>
      <c r="E95" s="111">
        <f>VLOOKUP(B95,'PL3.Theo DS'!$B$6:$F$129,2,0)</f>
        <v>12431</v>
      </c>
      <c r="F95" s="113">
        <f t="shared" si="7"/>
        <v>0.32421602369429436</v>
      </c>
      <c r="G95" s="114">
        <f>VLOOKUP(B95,'PL4.Theo DT'!$B$6:$F$129,2,0)</f>
        <v>112.37</v>
      </c>
      <c r="H95" s="113">
        <f t="shared" si="9"/>
        <v>0.40726989631416582</v>
      </c>
      <c r="I95" s="115">
        <f t="shared" si="8"/>
        <v>6.7314859200084598</v>
      </c>
    </row>
    <row r="96" spans="1:9" ht="16.5" x14ac:dyDescent="0.25">
      <c r="A96" s="15">
        <v>90</v>
      </c>
      <c r="B96" s="14" t="s">
        <v>77</v>
      </c>
      <c r="C96" s="25" t="s">
        <v>5</v>
      </c>
      <c r="D96" s="9">
        <v>6</v>
      </c>
      <c r="E96" s="111">
        <f>VLOOKUP(B96,'PL3.Theo DS'!$B$6:$F$129,2,0)</f>
        <v>22106</v>
      </c>
      <c r="F96" s="113">
        <f t="shared" si="7"/>
        <v>0.57655212129241984</v>
      </c>
      <c r="G96" s="114">
        <f>VLOOKUP(B96,'PL4.Theo DT'!$B$6:$F$129,2,0)</f>
        <v>181.44</v>
      </c>
      <c r="H96" s="113">
        <f t="shared" si="9"/>
        <v>0.65760478764120534</v>
      </c>
      <c r="I96" s="115">
        <f t="shared" si="8"/>
        <v>7.2341569089336257</v>
      </c>
    </row>
    <row r="97" spans="1:9" ht="16.5" x14ac:dyDescent="0.25">
      <c r="A97" s="15">
        <v>91</v>
      </c>
      <c r="B97" s="14" t="s">
        <v>76</v>
      </c>
      <c r="C97" s="25" t="s">
        <v>5</v>
      </c>
      <c r="D97" s="9">
        <v>6</v>
      </c>
      <c r="E97" s="111">
        <f>VLOOKUP(B97,'PL3.Theo DS'!$B$6:$F$129,2,0)</f>
        <v>9764</v>
      </c>
      <c r="F97" s="113">
        <f t="shared" si="7"/>
        <v>0.25465732888352427</v>
      </c>
      <c r="G97" s="114">
        <f>VLOOKUP(B97,'PL4.Theo DT'!$B$6:$F$129,2,0)</f>
        <v>184.51</v>
      </c>
      <c r="H97" s="113">
        <f t="shared" si="9"/>
        <v>0.66873158822574286</v>
      </c>
      <c r="I97" s="115">
        <f t="shared" si="8"/>
        <v>6.9233889171092668</v>
      </c>
    </row>
    <row r="98" spans="1:9" ht="16.5" x14ac:dyDescent="0.25">
      <c r="A98" s="15">
        <v>92</v>
      </c>
      <c r="B98" s="14" t="s">
        <v>75</v>
      </c>
      <c r="C98" s="25" t="s">
        <v>2</v>
      </c>
      <c r="D98" s="9">
        <v>4</v>
      </c>
      <c r="E98" s="111">
        <f>VLOOKUP(B98,'PL3.Theo DS'!$B$6:$F$129,2,0)</f>
        <v>24891</v>
      </c>
      <c r="F98" s="113">
        <f t="shared" si="7"/>
        <v>0.6491884036501232</v>
      </c>
      <c r="G98" s="114">
        <f>VLOOKUP(B98,'PL4.Theo DT'!$B$6:$F$129,2,0)</f>
        <v>80.44</v>
      </c>
      <c r="H98" s="113">
        <f t="shared" si="9"/>
        <v>0.29154392150495234</v>
      </c>
      <c r="I98" s="115">
        <f t="shared" si="8"/>
        <v>4.9407323251550759</v>
      </c>
    </row>
    <row r="99" spans="1:9" ht="16.5" x14ac:dyDescent="0.25">
      <c r="A99" s="15">
        <v>93</v>
      </c>
      <c r="B99" s="14" t="s">
        <v>74</v>
      </c>
      <c r="C99" s="25" t="s">
        <v>5</v>
      </c>
      <c r="D99" s="9">
        <v>6</v>
      </c>
      <c r="E99" s="111">
        <f>VLOOKUP(B99,'PL3.Theo DS'!$B$6:$F$129,2,0)</f>
        <v>6582</v>
      </c>
      <c r="F99" s="113">
        <f t="shared" si="7"/>
        <v>0.17166679011791855</v>
      </c>
      <c r="G99" s="114">
        <f>VLOOKUP(B99,'PL4.Theo DT'!$B$6:$F$129,2,0)</f>
        <v>92.66</v>
      </c>
      <c r="H99" s="113">
        <f t="shared" si="9"/>
        <v>0.3358336619424277</v>
      </c>
      <c r="I99" s="115">
        <f t="shared" si="8"/>
        <v>6.5075004520603468</v>
      </c>
    </row>
    <row r="100" spans="1:9" ht="16.5" x14ac:dyDescent="0.25">
      <c r="A100" s="15">
        <v>94</v>
      </c>
      <c r="B100" s="14" t="s">
        <v>73</v>
      </c>
      <c r="C100" s="25" t="s">
        <v>5</v>
      </c>
      <c r="D100" s="9">
        <v>6</v>
      </c>
      <c r="E100" s="111">
        <f>VLOOKUP(B100,'PL3.Theo DS'!$B$6:$F$129,2,0)</f>
        <v>4274</v>
      </c>
      <c r="F100" s="113">
        <f t="shared" si="7"/>
        <v>0.11147126419993679</v>
      </c>
      <c r="G100" s="114">
        <f>VLOOKUP(B100,'PL4.Theo DT'!$B$6:$F$129,2,0)</f>
        <v>111.18</v>
      </c>
      <c r="H100" s="113">
        <f t="shared" si="9"/>
        <v>0.40295690195077827</v>
      </c>
      <c r="I100" s="115">
        <f t="shared" si="8"/>
        <v>6.5144281661507151</v>
      </c>
    </row>
    <row r="101" spans="1:9" ht="16.5" x14ac:dyDescent="0.25">
      <c r="A101" s="15">
        <v>95</v>
      </c>
      <c r="B101" s="14" t="s">
        <v>72</v>
      </c>
      <c r="C101" s="25" t="s">
        <v>5</v>
      </c>
      <c r="D101" s="9">
        <v>6</v>
      </c>
      <c r="E101" s="111">
        <f>VLOOKUP(B101,'PL3.Theo DS'!$B$6:$F$129,2,0)</f>
        <v>6270</v>
      </c>
      <c r="F101" s="113">
        <f t="shared" si="7"/>
        <v>0.16352943999382397</v>
      </c>
      <c r="G101" s="114">
        <f>VLOOKUP(B101,'PL4.Theo DT'!$B$6:$F$129,2,0)</f>
        <v>142.6</v>
      </c>
      <c r="H101" s="113">
        <f t="shared" si="9"/>
        <v>0.51683445060425415</v>
      </c>
      <c r="I101" s="115">
        <f t="shared" si="8"/>
        <v>6.6803638905980787</v>
      </c>
    </row>
    <row r="102" spans="1:9" ht="16.5" x14ac:dyDescent="0.25">
      <c r="A102" s="15">
        <v>96</v>
      </c>
      <c r="B102" s="14" t="s">
        <v>71</v>
      </c>
      <c r="C102" s="25" t="s">
        <v>5</v>
      </c>
      <c r="D102" s="9">
        <v>6</v>
      </c>
      <c r="E102" s="111">
        <f>VLOOKUP(B102,'PL3.Theo DS'!$B$6:$F$129,2,0)</f>
        <v>12961</v>
      </c>
      <c r="F102" s="113">
        <f t="shared" si="7"/>
        <v>0.33803908640509606</v>
      </c>
      <c r="G102" s="114">
        <f>VLOOKUP(B102,'PL4.Theo DT'!$B$6:$F$129,2,0)</f>
        <v>174.14</v>
      </c>
      <c r="H102" s="113">
        <f t="shared" si="9"/>
        <v>0.63114692305908004</v>
      </c>
      <c r="I102" s="115">
        <f t="shared" si="8"/>
        <v>6.9691860094641758</v>
      </c>
    </row>
    <row r="103" spans="1:9" ht="16.5" x14ac:dyDescent="0.25">
      <c r="A103" s="15">
        <v>97</v>
      </c>
      <c r="B103" s="14" t="s">
        <v>70</v>
      </c>
      <c r="C103" s="25" t="s">
        <v>5</v>
      </c>
      <c r="D103" s="9">
        <v>6</v>
      </c>
      <c r="E103" s="111">
        <f>VLOOKUP(B103,'PL3.Theo DS'!$B$6:$F$129,2,0)</f>
        <v>10919</v>
      </c>
      <c r="F103" s="113">
        <f t="shared" si="7"/>
        <v>0.2847811730929129</v>
      </c>
      <c r="G103" s="114">
        <f>VLOOKUP(B103,'PL4.Theo DT'!$B$6:$F$129,2,0)</f>
        <v>156.97</v>
      </c>
      <c r="H103" s="113">
        <f t="shared" si="9"/>
        <v>0.56891657581591715</v>
      </c>
      <c r="I103" s="115">
        <f t="shared" si="8"/>
        <v>6.8536977489088304</v>
      </c>
    </row>
    <row r="104" spans="1:9" ht="16.5" x14ac:dyDescent="0.25">
      <c r="A104" s="15">
        <v>98</v>
      </c>
      <c r="B104" s="14" t="s">
        <v>69</v>
      </c>
      <c r="C104" s="25" t="s">
        <v>5</v>
      </c>
      <c r="D104" s="9">
        <v>6</v>
      </c>
      <c r="E104" s="111">
        <f>VLOOKUP(B104,'PL3.Theo DS'!$B$6:$F$129,2,0)</f>
        <v>10831</v>
      </c>
      <c r="F104" s="113">
        <f t="shared" si="7"/>
        <v>0.28248602305791187</v>
      </c>
      <c r="G104" s="114">
        <f>VLOOKUP(B104,'PL4.Theo DT'!$B$6:$F$129,2,0)</f>
        <v>166.67</v>
      </c>
      <c r="H104" s="113">
        <f t="shared" si="9"/>
        <v>0.60407291642504235</v>
      </c>
      <c r="I104" s="115">
        <f t="shared" si="8"/>
        <v>6.8865589394829536</v>
      </c>
    </row>
    <row r="105" spans="1:9" ht="16.5" x14ac:dyDescent="0.25">
      <c r="A105" s="15">
        <v>99</v>
      </c>
      <c r="B105" s="14" t="s">
        <v>68</v>
      </c>
      <c r="C105" s="25" t="s">
        <v>4</v>
      </c>
      <c r="D105" s="9">
        <v>4</v>
      </c>
      <c r="E105" s="111">
        <f>VLOOKUP(B105,'PL3.Theo DS'!$B$6:$F$129,2,0)</f>
        <v>16886</v>
      </c>
      <c r="F105" s="113">
        <f t="shared" si="7"/>
        <v>0.4404079942162219</v>
      </c>
      <c r="G105" s="114">
        <f>VLOOKUP(B105,'PL4.Theo DT'!$B$6:$F$129,2,0)</f>
        <v>151.72</v>
      </c>
      <c r="H105" s="113">
        <f t="shared" si="9"/>
        <v>0.54988865950685439</v>
      </c>
      <c r="I105" s="115">
        <f t="shared" si="8"/>
        <v>4.9902966537230764</v>
      </c>
    </row>
    <row r="106" spans="1:9" ht="16.5" x14ac:dyDescent="0.25">
      <c r="A106" s="15">
        <v>100</v>
      </c>
      <c r="B106" s="14" t="s">
        <v>67</v>
      </c>
      <c r="C106" s="25" t="s">
        <v>2</v>
      </c>
      <c r="D106" s="9">
        <v>4</v>
      </c>
      <c r="E106" s="111">
        <f>VLOOKUP(B106,'PL3.Theo DS'!$B$6:$F$129,2,0)</f>
        <v>35192</v>
      </c>
      <c r="F106" s="113">
        <f t="shared" si="7"/>
        <v>0.91785136399723333</v>
      </c>
      <c r="G106" s="114">
        <f>VLOOKUP(B106,'PL4.Theo DT'!$B$6:$F$129,2,0)</f>
        <v>141.93</v>
      </c>
      <c r="H106" s="113">
        <f t="shared" si="9"/>
        <v>0.51440612604671676</v>
      </c>
      <c r="I106" s="115">
        <f t="shared" si="8"/>
        <v>5.4322574900439502</v>
      </c>
    </row>
    <row r="107" spans="1:9" ht="16.5" x14ac:dyDescent="0.25">
      <c r="A107" s="15">
        <v>101</v>
      </c>
      <c r="B107" s="14" t="s">
        <v>66</v>
      </c>
      <c r="C107" s="25" t="s">
        <v>4</v>
      </c>
      <c r="D107" s="9">
        <v>4</v>
      </c>
      <c r="E107" s="111">
        <f>VLOOKUP(B107,'PL3.Theo DS'!$B$6:$F$129,2,0)</f>
        <v>17593</v>
      </c>
      <c r="F107" s="113">
        <f t="shared" si="7"/>
        <v>0.45884743824742341</v>
      </c>
      <c r="G107" s="114">
        <f>VLOOKUP(B107,'PL4.Theo DT'!$B$6:$F$129,2,0)</f>
        <v>118.57</v>
      </c>
      <c r="H107" s="113">
        <f t="shared" si="9"/>
        <v>0.42974095938391593</v>
      </c>
      <c r="I107" s="115">
        <f t="shared" si="8"/>
        <v>4.8885883976313398</v>
      </c>
    </row>
    <row r="108" spans="1:9" ht="16.5" x14ac:dyDescent="0.25">
      <c r="A108" s="15">
        <v>102</v>
      </c>
      <c r="B108" s="14" t="s">
        <v>65</v>
      </c>
      <c r="C108" s="25" t="s">
        <v>4</v>
      </c>
      <c r="D108" s="9">
        <v>4</v>
      </c>
      <c r="E108" s="111">
        <f>VLOOKUP(B108,'PL3.Theo DS'!$B$6:$F$129,2,0)</f>
        <v>12307</v>
      </c>
      <c r="F108" s="113">
        <f t="shared" si="7"/>
        <v>0.3209819486449747</v>
      </c>
      <c r="G108" s="114">
        <f>VLOOKUP(B108,'PL4.Theo DT'!$B$6:$F$129,2,0)</f>
        <v>115.85</v>
      </c>
      <c r="H108" s="113">
        <f t="shared" si="9"/>
        <v>0.4198826865533159</v>
      </c>
      <c r="I108" s="115">
        <f t="shared" si="8"/>
        <v>4.7408646351982906</v>
      </c>
    </row>
    <row r="109" spans="1:9" ht="16.5" x14ac:dyDescent="0.25">
      <c r="A109" s="15">
        <v>103</v>
      </c>
      <c r="B109" s="14" t="s">
        <v>64</v>
      </c>
      <c r="C109" s="25" t="s">
        <v>4</v>
      </c>
      <c r="D109" s="9">
        <v>4</v>
      </c>
      <c r="E109" s="111">
        <f>VLOOKUP(B109,'PL3.Theo DS'!$B$6:$F$129,2,0)</f>
        <v>18722</v>
      </c>
      <c r="F109" s="113">
        <f t="shared" si="7"/>
        <v>0.48829316994647087</v>
      </c>
      <c r="G109" s="114">
        <f>VLOOKUP(B109,'PL4.Theo DT'!$B$6:$F$129,2,0)</f>
        <v>79.36</v>
      </c>
      <c r="H109" s="113">
        <f t="shared" si="9"/>
        <v>0.28762960729280235</v>
      </c>
      <c r="I109" s="115">
        <f t="shared" si="8"/>
        <v>4.7759227772392734</v>
      </c>
    </row>
    <row r="110" spans="1:9" ht="16.5" x14ac:dyDescent="0.25">
      <c r="A110" s="15">
        <v>104</v>
      </c>
      <c r="B110" s="14" t="s">
        <v>63</v>
      </c>
      <c r="C110" s="25" t="s">
        <v>5</v>
      </c>
      <c r="D110" s="9">
        <v>6</v>
      </c>
      <c r="E110" s="111">
        <f>VLOOKUP(B110,'PL3.Theo DS'!$B$6:$F$129,2,0)</f>
        <v>14463</v>
      </c>
      <c r="F110" s="113">
        <f t="shared" si="7"/>
        <v>0.37721312450250011</v>
      </c>
      <c r="G110" s="114">
        <f>VLOOKUP(B110,'PL4.Theo DT'!$B$6:$F$129,2,0)</f>
        <v>97.18</v>
      </c>
      <c r="H110" s="113">
        <f t="shared" si="9"/>
        <v>0.35221579179327789</v>
      </c>
      <c r="I110" s="115">
        <f t="shared" si="8"/>
        <v>6.7294289162957783</v>
      </c>
    </row>
    <row r="111" spans="1:9" ht="16.5" x14ac:dyDescent="0.25">
      <c r="A111" s="15">
        <v>105</v>
      </c>
      <c r="B111" s="14" t="s">
        <v>62</v>
      </c>
      <c r="C111" s="25" t="s">
        <v>5</v>
      </c>
      <c r="D111" s="9">
        <v>6</v>
      </c>
      <c r="E111" s="111">
        <f>VLOOKUP(B111,'PL3.Theo DS'!$B$6:$F$129,2,0)</f>
        <v>9442</v>
      </c>
      <c r="F111" s="113">
        <f t="shared" si="7"/>
        <v>0.2462591662554523</v>
      </c>
      <c r="G111" s="114">
        <f>VLOOKUP(B111,'PL4.Theo DT'!$B$6:$F$129,2,0)</f>
        <v>86.06</v>
      </c>
      <c r="H111" s="113">
        <f t="shared" si="9"/>
        <v>0.31191285286817755</v>
      </c>
      <c r="I111" s="115">
        <f t="shared" si="8"/>
        <v>6.5581720191236297</v>
      </c>
    </row>
    <row r="112" spans="1:9" ht="16.5" x14ac:dyDescent="0.25">
      <c r="A112" s="15">
        <v>106</v>
      </c>
      <c r="B112" s="14" t="s">
        <v>61</v>
      </c>
      <c r="C112" s="25" t="s">
        <v>5</v>
      </c>
      <c r="D112" s="9">
        <v>6</v>
      </c>
      <c r="E112" s="111">
        <f>VLOOKUP(B112,'PL3.Theo DS'!$B$6:$F$129,2,0)</f>
        <v>12333</v>
      </c>
      <c r="F112" s="113">
        <f t="shared" si="7"/>
        <v>0.32166006115531592</v>
      </c>
      <c r="G112" s="114">
        <f>VLOOKUP(B112,'PL4.Theo DT'!$B$6:$F$129,2,0)</f>
        <v>115.66</v>
      </c>
      <c r="H112" s="113">
        <f t="shared" si="9"/>
        <v>0.41919405720117842</v>
      </c>
      <c r="I112" s="115">
        <f t="shared" si="8"/>
        <v>6.7408541183564941</v>
      </c>
    </row>
    <row r="113" spans="1:9" ht="16.5" x14ac:dyDescent="0.25">
      <c r="A113" s="15">
        <v>107</v>
      </c>
      <c r="B113" s="14" t="s">
        <v>60</v>
      </c>
      <c r="C113" s="25" t="s">
        <v>5</v>
      </c>
      <c r="D113" s="9">
        <v>6</v>
      </c>
      <c r="E113" s="111">
        <f>VLOOKUP(B113,'PL3.Theo DS'!$B$6:$F$129,2,0)</f>
        <v>5835</v>
      </c>
      <c r="F113" s="113">
        <f t="shared" si="7"/>
        <v>0.15218409607080746</v>
      </c>
      <c r="G113" s="114">
        <f>VLOOKUP(B113,'PL4.Theo DT'!$B$6:$F$129,2,0)</f>
        <v>78.59</v>
      </c>
      <c r="H113" s="113">
        <f t="shared" si="9"/>
        <v>0.2848388462341398</v>
      </c>
      <c r="I113" s="115">
        <f t="shared" si="8"/>
        <v>6.4370229423049476</v>
      </c>
    </row>
    <row r="114" spans="1:9" ht="16.5" x14ac:dyDescent="0.25">
      <c r="A114" s="15">
        <v>108</v>
      </c>
      <c r="B114" s="14" t="s">
        <v>59</v>
      </c>
      <c r="C114" s="25" t="s">
        <v>5</v>
      </c>
      <c r="D114" s="9">
        <v>6</v>
      </c>
      <c r="E114" s="111">
        <f>VLOOKUP(B114,'PL3.Theo DS'!$B$6:$F$129,2,0)</f>
        <v>11079</v>
      </c>
      <c r="F114" s="113">
        <f t="shared" si="7"/>
        <v>0.28895417315655114</v>
      </c>
      <c r="G114" s="114">
        <f>VLOOKUP(B114,'PL4.Theo DT'!$B$6:$F$129,2,0)</f>
        <v>130.13999999999999</v>
      </c>
      <c r="H114" s="113">
        <f t="shared" si="9"/>
        <v>0.47167486256407881</v>
      </c>
      <c r="I114" s="115">
        <f t="shared" si="8"/>
        <v>6.7606290357206298</v>
      </c>
    </row>
    <row r="115" spans="1:9" ht="16.5" x14ac:dyDescent="0.25">
      <c r="A115" s="15">
        <v>109</v>
      </c>
      <c r="B115" s="14" t="s">
        <v>58</v>
      </c>
      <c r="C115" s="25" t="s">
        <v>4</v>
      </c>
      <c r="D115" s="9">
        <v>4</v>
      </c>
      <c r="E115" s="111">
        <f>VLOOKUP(B115,'PL3.Theo DS'!$B$6:$F$129,2,0)</f>
        <v>10921</v>
      </c>
      <c r="F115" s="113">
        <f t="shared" si="7"/>
        <v>0.28483333559370838</v>
      </c>
      <c r="G115" s="114">
        <f>VLOOKUP(B115,'PL4.Theo DT'!$B$6:$F$129,2,0)</f>
        <v>114.75</v>
      </c>
      <c r="H115" s="113">
        <f t="shared" si="9"/>
        <v>0.41589588504094088</v>
      </c>
      <c r="I115" s="115">
        <f t="shared" si="8"/>
        <v>4.7007292206346492</v>
      </c>
    </row>
    <row r="116" spans="1:9" ht="16.5" x14ac:dyDescent="0.25">
      <c r="A116" s="15">
        <v>110</v>
      </c>
      <c r="B116" s="14" t="s">
        <v>57</v>
      </c>
      <c r="C116" s="25" t="s">
        <v>5</v>
      </c>
      <c r="D116" s="9">
        <v>6</v>
      </c>
      <c r="E116" s="111">
        <f>VLOOKUP(B116,'PL3.Theo DS'!$B$6:$F$129,2,0)</f>
        <v>5062</v>
      </c>
      <c r="F116" s="113">
        <f t="shared" si="7"/>
        <v>0.13202328951335518</v>
      </c>
      <c r="G116" s="114">
        <f>VLOOKUP(B116,'PL4.Theo DT'!$B$6:$F$129,2,0)</f>
        <v>90.13</v>
      </c>
      <c r="H116" s="113">
        <f t="shared" si="9"/>
        <v>0.32666401846396509</v>
      </c>
      <c r="I116" s="115">
        <f t="shared" si="8"/>
        <v>6.4586873079773195</v>
      </c>
    </row>
    <row r="117" spans="1:9" ht="16.5" x14ac:dyDescent="0.25">
      <c r="A117" s="15">
        <v>111</v>
      </c>
      <c r="B117" s="14" t="s">
        <v>56</v>
      </c>
      <c r="C117" s="25" t="s">
        <v>5</v>
      </c>
      <c r="D117" s="9">
        <v>6</v>
      </c>
      <c r="E117" s="111">
        <f>VLOOKUP(B117,'PL3.Theo DS'!$B$6:$F$129,2,0)</f>
        <v>6371</v>
      </c>
      <c r="F117" s="113">
        <f t="shared" si="7"/>
        <v>0.1661636462839956</v>
      </c>
      <c r="G117" s="114">
        <f>VLOOKUP(B117,'PL4.Theo DT'!$B$6:$F$129,2,0)</f>
        <v>108.7</v>
      </c>
      <c r="H117" s="113">
        <f t="shared" si="9"/>
        <v>0.39396847672287821</v>
      </c>
      <c r="I117" s="115">
        <f t="shared" si="8"/>
        <v>6.5601321230068734</v>
      </c>
    </row>
    <row r="118" spans="1:9" ht="16.5" x14ac:dyDescent="0.25">
      <c r="A118" s="15">
        <v>112</v>
      </c>
      <c r="B118" s="14" t="s">
        <v>55</v>
      </c>
      <c r="C118" s="25" t="s">
        <v>5</v>
      </c>
      <c r="D118" s="9">
        <v>6</v>
      </c>
      <c r="E118" s="111">
        <f>VLOOKUP(B118,'PL3.Theo DS'!$B$6:$F$129,2,0)</f>
        <v>8829</v>
      </c>
      <c r="F118" s="113">
        <f t="shared" si="7"/>
        <v>0.23027135976163823</v>
      </c>
      <c r="G118" s="114">
        <f>VLOOKUP(B118,'PL4.Theo DT'!$B$6:$F$129,2,0)</f>
        <v>136.83000000000001</v>
      </c>
      <c r="H118" s="113">
        <f t="shared" si="9"/>
        <v>0.4959218644893415</v>
      </c>
      <c r="I118" s="115">
        <f t="shared" si="8"/>
        <v>6.7261932242509799</v>
      </c>
    </row>
    <row r="119" spans="1:9" ht="16.5" x14ac:dyDescent="0.25">
      <c r="A119" s="15">
        <v>113</v>
      </c>
      <c r="B119" s="14" t="s">
        <v>54</v>
      </c>
      <c r="C119" s="25" t="s">
        <v>5</v>
      </c>
      <c r="D119" s="9">
        <v>6</v>
      </c>
      <c r="E119" s="111">
        <f>VLOOKUP(B119,'PL3.Theo DS'!$B$6:$F$129,2,0)</f>
        <v>8734</v>
      </c>
      <c r="F119" s="113">
        <f t="shared" si="7"/>
        <v>0.22779364097385305</v>
      </c>
      <c r="G119" s="114">
        <f>VLOOKUP(B119,'PL4.Theo DT'!$B$6:$F$129,2,0)</f>
        <v>97.78</v>
      </c>
      <c r="H119" s="113">
        <f t="shared" si="9"/>
        <v>0.35439041080002787</v>
      </c>
      <c r="I119" s="115">
        <f t="shared" si="8"/>
        <v>6.582184051773881</v>
      </c>
    </row>
    <row r="120" spans="1:9" ht="16.5" x14ac:dyDescent="0.25">
      <c r="A120" s="15">
        <v>114</v>
      </c>
      <c r="B120" s="14" t="s">
        <v>53</v>
      </c>
      <c r="C120" s="25" t="s">
        <v>5</v>
      </c>
      <c r="D120" s="9">
        <v>6</v>
      </c>
      <c r="E120" s="111">
        <f>VLOOKUP(B120,'PL3.Theo DS'!$B$6:$F$129,2,0)</f>
        <v>10696</v>
      </c>
      <c r="F120" s="113">
        <f t="shared" si="7"/>
        <v>0.27896505425421708</v>
      </c>
      <c r="G120" s="114">
        <f>VLOOKUP(B120,'PL4.Theo DT'!$B$6:$F$129,2,0)</f>
        <v>84.4</v>
      </c>
      <c r="H120" s="113">
        <f t="shared" si="9"/>
        <v>0.30589640694950249</v>
      </c>
      <c r="I120" s="115">
        <f t="shared" si="8"/>
        <v>6.5848614612037197</v>
      </c>
    </row>
    <row r="121" spans="1:9" ht="16.5" x14ac:dyDescent="0.25">
      <c r="A121" s="15">
        <v>115</v>
      </c>
      <c r="B121" s="14" t="s">
        <v>52</v>
      </c>
      <c r="C121" s="25" t="s">
        <v>5</v>
      </c>
      <c r="D121" s="9">
        <v>6</v>
      </c>
      <c r="E121" s="111">
        <f>VLOOKUP(B121,'PL3.Theo DS'!$B$6:$F$129,2,0)</f>
        <v>16245</v>
      </c>
      <c r="F121" s="113">
        <f t="shared" si="7"/>
        <v>0.42368991271127115</v>
      </c>
      <c r="G121" s="114">
        <f>VLOOKUP(B121,'PL4.Theo DT'!$B$6:$F$129,2,0)</f>
        <v>86.65</v>
      </c>
      <c r="H121" s="113">
        <f t="shared" si="9"/>
        <v>0.31405122822481507</v>
      </c>
      <c r="I121" s="115">
        <f t="shared" si="8"/>
        <v>6.7377411409360866</v>
      </c>
    </row>
    <row r="122" spans="1:9" ht="16.5" x14ac:dyDescent="0.25">
      <c r="A122" s="15">
        <v>116</v>
      </c>
      <c r="B122" s="14" t="s">
        <v>51</v>
      </c>
      <c r="C122" s="25" t="s">
        <v>5</v>
      </c>
      <c r="D122" s="9">
        <v>6</v>
      </c>
      <c r="E122" s="111">
        <f>VLOOKUP(B122,'PL3.Theo DS'!$B$6:$F$129,2,0)</f>
        <v>7758</v>
      </c>
      <c r="F122" s="113">
        <f t="shared" si="7"/>
        <v>0.20233834058565972</v>
      </c>
      <c r="G122" s="114">
        <f>VLOOKUP(B122,'PL4.Theo DT'!$B$6:$F$129,2,0)</f>
        <v>70.78</v>
      </c>
      <c r="H122" s="113">
        <f t="shared" si="9"/>
        <v>0.25653255549627707</v>
      </c>
      <c r="I122" s="115">
        <f t="shared" si="8"/>
        <v>6.4588708960819368</v>
      </c>
    </row>
    <row r="123" spans="1:9" ht="16.5" x14ac:dyDescent="0.25">
      <c r="A123" s="15">
        <v>117</v>
      </c>
      <c r="B123" s="14" t="s">
        <v>50</v>
      </c>
      <c r="C123" s="25" t="s">
        <v>5</v>
      </c>
      <c r="D123" s="9">
        <v>6</v>
      </c>
      <c r="E123" s="111">
        <f>VLOOKUP(B123,'PL3.Theo DS'!$B$6:$F$129,2,0)</f>
        <v>10125</v>
      </c>
      <c r="F123" s="113">
        <f t="shared" si="7"/>
        <v>0.26407266027710807</v>
      </c>
      <c r="G123" s="114">
        <f>VLOOKUP(B123,'PL4.Theo DT'!$B$6:$F$129,2,0)</f>
        <v>76.17</v>
      </c>
      <c r="H123" s="113">
        <f t="shared" si="9"/>
        <v>0.27606788290691475</v>
      </c>
      <c r="I123" s="115">
        <f t="shared" si="8"/>
        <v>6.5401405431840232</v>
      </c>
    </row>
    <row r="124" spans="1:9" ht="16.5" x14ac:dyDescent="0.25">
      <c r="A124" s="15">
        <v>118</v>
      </c>
      <c r="B124" s="14" t="s">
        <v>49</v>
      </c>
      <c r="C124" s="25" t="s">
        <v>5</v>
      </c>
      <c r="D124" s="9">
        <v>6</v>
      </c>
      <c r="E124" s="111">
        <f>VLOOKUP(B124,'PL3.Theo DS'!$B$6:$F$129,2,0)</f>
        <v>6320</v>
      </c>
      <c r="F124" s="113">
        <f t="shared" si="7"/>
        <v>0.1648335025137109</v>
      </c>
      <c r="G124" s="114">
        <f>VLOOKUP(B124,'PL4.Theo DT'!$B$6:$F$129,2,0)</f>
        <v>49.34</v>
      </c>
      <c r="H124" s="113">
        <f t="shared" si="9"/>
        <v>0.17882616965507644</v>
      </c>
      <c r="I124" s="115">
        <f t="shared" si="8"/>
        <v>6.3436596721687879</v>
      </c>
    </row>
    <row r="125" spans="1:9" ht="16.5" x14ac:dyDescent="0.25">
      <c r="A125" s="15">
        <v>119</v>
      </c>
      <c r="B125" s="14" t="s">
        <v>48</v>
      </c>
      <c r="C125" s="25" t="s">
        <v>5</v>
      </c>
      <c r="D125" s="9">
        <v>6</v>
      </c>
      <c r="E125" s="111">
        <f>VLOOKUP(B125,'PL3.Theo DS'!$B$6:$F$129,2,0)</f>
        <v>20231</v>
      </c>
      <c r="F125" s="113">
        <f t="shared" si="7"/>
        <v>0.52764977679665914</v>
      </c>
      <c r="G125" s="114">
        <f>VLOOKUP(B125,'PL4.Theo DT'!$B$6:$F$129,2,0)</f>
        <v>125.24</v>
      </c>
      <c r="H125" s="113">
        <f t="shared" si="9"/>
        <v>0.45391547400895366</v>
      </c>
      <c r="I125" s="115">
        <f t="shared" si="8"/>
        <v>6.9815652508056125</v>
      </c>
    </row>
    <row r="126" spans="1:9" ht="16.5" x14ac:dyDescent="0.25">
      <c r="A126" s="15">
        <v>120</v>
      </c>
      <c r="B126" s="14" t="s">
        <v>47</v>
      </c>
      <c r="C126" s="25" t="s">
        <v>5</v>
      </c>
      <c r="D126" s="9">
        <v>6</v>
      </c>
      <c r="E126" s="111">
        <f>VLOOKUP(B126,'PL3.Theo DS'!$B$6:$F$129,2,0)</f>
        <v>16764</v>
      </c>
      <c r="F126" s="113">
        <f t="shared" si="7"/>
        <v>0.43722608166769772</v>
      </c>
      <c r="G126" s="114">
        <f>VLOOKUP(B126,'PL4.Theo DT'!$B$6:$F$129,2,0)</f>
        <v>83.3</v>
      </c>
      <c r="H126" s="113">
        <f t="shared" si="9"/>
        <v>0.30190960543712742</v>
      </c>
      <c r="I126" s="115">
        <f t="shared" si="8"/>
        <v>6.7391356871048247</v>
      </c>
    </row>
    <row r="127" spans="1:9" ht="16.5" x14ac:dyDescent="0.25">
      <c r="A127" s="15">
        <v>121</v>
      </c>
      <c r="B127" s="14" t="s">
        <v>46</v>
      </c>
      <c r="C127" s="25" t="s">
        <v>5</v>
      </c>
      <c r="D127" s="9">
        <v>6</v>
      </c>
      <c r="E127" s="111">
        <f>VLOOKUP(B127,'PL3.Theo DS'!$B$6:$F$129,2,0)</f>
        <v>12202</v>
      </c>
      <c r="F127" s="113">
        <f t="shared" si="7"/>
        <v>0.3182434173532121</v>
      </c>
      <c r="G127" s="114">
        <f>VLOOKUP(B127,'PL4.Theo DT'!$B$6:$F$129,2,0)</f>
        <v>86.11</v>
      </c>
      <c r="H127" s="113">
        <f t="shared" si="9"/>
        <v>0.31209407111874005</v>
      </c>
      <c r="I127" s="115">
        <f t="shared" si="8"/>
        <v>6.6303374884719526</v>
      </c>
    </row>
    <row r="128" spans="1:9" ht="16.5" x14ac:dyDescent="0.25">
      <c r="A128" s="15">
        <v>122</v>
      </c>
      <c r="B128" s="14" t="s">
        <v>45</v>
      </c>
      <c r="C128" s="25" t="s">
        <v>5</v>
      </c>
      <c r="D128" s="9">
        <v>6</v>
      </c>
      <c r="E128" s="111">
        <f>VLOOKUP(B128,'PL3.Theo DS'!$B$6:$F$129,2,0)</f>
        <v>12471</v>
      </c>
      <c r="F128" s="113">
        <f t="shared" si="7"/>
        <v>0.32525927371020391</v>
      </c>
      <c r="G128" s="114">
        <f>VLOOKUP(B128,'PL4.Theo DT'!$B$6:$F$129,2,0)</f>
        <v>72.11</v>
      </c>
      <c r="H128" s="113">
        <f t="shared" si="9"/>
        <v>0.26135296096123961</v>
      </c>
      <c r="I128" s="115">
        <f t="shared" si="8"/>
        <v>6.5866122346714437</v>
      </c>
    </row>
    <row r="129" spans="1:9" ht="16.5" x14ac:dyDescent="0.25">
      <c r="A129" s="15">
        <v>123</v>
      </c>
      <c r="B129" s="14" t="s">
        <v>44</v>
      </c>
      <c r="C129" s="25" t="s">
        <v>5</v>
      </c>
      <c r="D129" s="9">
        <v>6</v>
      </c>
      <c r="E129" s="111">
        <f>VLOOKUP(B129,'PL3.Theo DS'!$B$6:$F$129,2,0)</f>
        <v>6054</v>
      </c>
      <c r="F129" s="113">
        <f t="shared" si="7"/>
        <v>0.15789588990791234</v>
      </c>
      <c r="G129" s="114">
        <f>VLOOKUP(B129,'PL4.Theo DT'!$B$6:$F$129,2,0)</f>
        <v>99.48</v>
      </c>
      <c r="H129" s="113">
        <f t="shared" si="9"/>
        <v>0.36055183131915292</v>
      </c>
      <c r="I129" s="115">
        <f t="shared" si="8"/>
        <v>6.5184477212270657</v>
      </c>
    </row>
    <row r="130" spans="1:9" ht="16.5" x14ac:dyDescent="0.25">
      <c r="A130" s="15">
        <v>124</v>
      </c>
      <c r="B130" s="14" t="s">
        <v>43</v>
      </c>
      <c r="C130" s="25" t="s">
        <v>5</v>
      </c>
      <c r="D130" s="9">
        <v>6</v>
      </c>
      <c r="E130" s="111">
        <f>VLOOKUP(B130,'PL3.Theo DS'!$B$6:$F$129,2,0)</f>
        <v>8210</v>
      </c>
      <c r="F130" s="113">
        <f t="shared" si="7"/>
        <v>0.21412706576543775</v>
      </c>
      <c r="G130" s="114">
        <f>VLOOKUP(B130,'PL4.Theo DT'!$B$6:$F$129,2,0)</f>
        <v>120.28</v>
      </c>
      <c r="H130" s="113">
        <f t="shared" si="9"/>
        <v>0.43593862355315349</v>
      </c>
      <c r="I130" s="115">
        <f t="shared" si="8"/>
        <v>6.6500656893185912</v>
      </c>
    </row>
  </sheetData>
  <mergeCells count="10">
    <mergeCell ref="B3:B5"/>
    <mergeCell ref="A3:A5"/>
    <mergeCell ref="A2:I2"/>
    <mergeCell ref="C3:D3"/>
    <mergeCell ref="C4:C5"/>
    <mergeCell ref="E3:F3"/>
    <mergeCell ref="E4:E5"/>
    <mergeCell ref="G3:H3"/>
    <mergeCell ref="G4:G5"/>
    <mergeCell ref="I3:I4"/>
  </mergeCells>
  <pageMargins left="0.28000000000000003" right="0.2" top="0.59" bottom="0.75" header="0.3" footer="0.3"/>
  <pageSetup paperSize="9" scale="90" orientation="portrait" verticalDpi="0" r:id="rId1"/>
  <headerFooter>
    <oddFooter>&amp;CTrang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31"/>
  <sheetViews>
    <sheetView zoomScaleNormal="100" workbookViewId="0">
      <selection activeCell="M5" sqref="M5"/>
    </sheetView>
  </sheetViews>
  <sheetFormatPr defaultRowHeight="16.5" x14ac:dyDescent="0.25"/>
  <cols>
    <col min="1" max="1" width="6.7109375" style="20" customWidth="1"/>
    <col min="2" max="2" width="21.28515625" style="23" customWidth="1"/>
    <col min="3" max="3" width="22.85546875" style="23" customWidth="1"/>
    <col min="4" max="4" width="23.5703125" style="20" customWidth="1"/>
    <col min="5" max="5" width="23.140625" style="20" customWidth="1"/>
    <col min="6" max="158" width="9.140625" style="23"/>
    <col min="159" max="159" width="8.5703125" style="23" customWidth="1"/>
    <col min="160" max="161" width="0" style="23" hidden="1" customWidth="1"/>
    <col min="162" max="162" width="14.85546875" style="23" customWidth="1"/>
    <col min="163" max="163" width="28" style="23" customWidth="1"/>
    <col min="164" max="165" width="15.85546875" style="23" customWidth="1"/>
    <col min="166" max="166" width="59" style="23" customWidth="1"/>
    <col min="167" max="167" width="27.28515625" style="23" customWidth="1"/>
    <col min="168" max="168" width="8.28515625" style="23" customWidth="1"/>
    <col min="169" max="179" width="0" style="23" hidden="1" customWidth="1"/>
    <col min="180" max="180" width="32.85546875" style="23" customWidth="1"/>
    <col min="181" max="187" width="9.140625" style="23"/>
    <col min="188" max="188" width="9.140625" style="23" customWidth="1"/>
    <col min="189" max="414" width="9.140625" style="23"/>
    <col min="415" max="415" width="8.5703125" style="23" customWidth="1"/>
    <col min="416" max="417" width="0" style="23" hidden="1" customWidth="1"/>
    <col min="418" max="418" width="14.85546875" style="23" customWidth="1"/>
    <col min="419" max="419" width="28" style="23" customWidth="1"/>
    <col min="420" max="421" width="15.85546875" style="23" customWidth="1"/>
    <col min="422" max="422" width="59" style="23" customWidth="1"/>
    <col min="423" max="423" width="27.28515625" style="23" customWidth="1"/>
    <col min="424" max="424" width="8.28515625" style="23" customWidth="1"/>
    <col min="425" max="435" width="0" style="23" hidden="1" customWidth="1"/>
    <col min="436" max="436" width="32.85546875" style="23" customWidth="1"/>
    <col min="437" max="443" width="9.140625" style="23"/>
    <col min="444" max="444" width="9.140625" style="23" customWidth="1"/>
    <col min="445" max="670" width="9.140625" style="23"/>
    <col min="671" max="671" width="8.5703125" style="23" customWidth="1"/>
    <col min="672" max="673" width="0" style="23" hidden="1" customWidth="1"/>
    <col min="674" max="674" width="14.85546875" style="23" customWidth="1"/>
    <col min="675" max="675" width="28" style="23" customWidth="1"/>
    <col min="676" max="677" width="15.85546875" style="23" customWidth="1"/>
    <col min="678" max="678" width="59" style="23" customWidth="1"/>
    <col min="679" max="679" width="27.28515625" style="23" customWidth="1"/>
    <col min="680" max="680" width="8.28515625" style="23" customWidth="1"/>
    <col min="681" max="691" width="0" style="23" hidden="1" customWidth="1"/>
    <col min="692" max="692" width="32.85546875" style="23" customWidth="1"/>
    <col min="693" max="699" width="9.140625" style="23"/>
    <col min="700" max="700" width="9.140625" style="23" customWidth="1"/>
    <col min="701" max="926" width="9.140625" style="23"/>
    <col min="927" max="927" width="8.5703125" style="23" customWidth="1"/>
    <col min="928" max="929" width="0" style="23" hidden="1" customWidth="1"/>
    <col min="930" max="930" width="14.85546875" style="23" customWidth="1"/>
    <col min="931" max="931" width="28" style="23" customWidth="1"/>
    <col min="932" max="933" width="15.85546875" style="23" customWidth="1"/>
    <col min="934" max="934" width="59" style="23" customWidth="1"/>
    <col min="935" max="935" width="27.28515625" style="23" customWidth="1"/>
    <col min="936" max="936" width="8.28515625" style="23" customWidth="1"/>
    <col min="937" max="947" width="0" style="23" hidden="1" customWidth="1"/>
    <col min="948" max="948" width="32.85546875" style="23" customWidth="1"/>
    <col min="949" max="955" width="9.140625" style="23"/>
    <col min="956" max="956" width="9.140625" style="23" customWidth="1"/>
    <col min="957" max="1182" width="9.140625" style="23"/>
    <col min="1183" max="1183" width="8.5703125" style="23" customWidth="1"/>
    <col min="1184" max="1185" width="0" style="23" hidden="1" customWidth="1"/>
    <col min="1186" max="1186" width="14.85546875" style="23" customWidth="1"/>
    <col min="1187" max="1187" width="28" style="23" customWidth="1"/>
    <col min="1188" max="1189" width="15.85546875" style="23" customWidth="1"/>
    <col min="1190" max="1190" width="59" style="23" customWidth="1"/>
    <col min="1191" max="1191" width="27.28515625" style="23" customWidth="1"/>
    <col min="1192" max="1192" width="8.28515625" style="23" customWidth="1"/>
    <col min="1193" max="1203" width="0" style="23" hidden="1" customWidth="1"/>
    <col min="1204" max="1204" width="32.85546875" style="23" customWidth="1"/>
    <col min="1205" max="1211" width="9.140625" style="23"/>
    <col min="1212" max="1212" width="9.140625" style="23" customWidth="1"/>
    <col min="1213" max="1438" width="9.140625" style="23"/>
    <col min="1439" max="1439" width="8.5703125" style="23" customWidth="1"/>
    <col min="1440" max="1441" width="0" style="23" hidden="1" customWidth="1"/>
    <col min="1442" max="1442" width="14.85546875" style="23" customWidth="1"/>
    <col min="1443" max="1443" width="28" style="23" customWidth="1"/>
    <col min="1444" max="1445" width="15.85546875" style="23" customWidth="1"/>
    <col min="1446" max="1446" width="59" style="23" customWidth="1"/>
    <col min="1447" max="1447" width="27.28515625" style="23" customWidth="1"/>
    <col min="1448" max="1448" width="8.28515625" style="23" customWidth="1"/>
    <col min="1449" max="1459" width="0" style="23" hidden="1" customWidth="1"/>
    <col min="1460" max="1460" width="32.85546875" style="23" customWidth="1"/>
    <col min="1461" max="1467" width="9.140625" style="23"/>
    <col min="1468" max="1468" width="9.140625" style="23" customWidth="1"/>
    <col min="1469" max="1694" width="9.140625" style="23"/>
    <col min="1695" max="1695" width="8.5703125" style="23" customWidth="1"/>
    <col min="1696" max="1697" width="0" style="23" hidden="1" customWidth="1"/>
    <col min="1698" max="1698" width="14.85546875" style="23" customWidth="1"/>
    <col min="1699" max="1699" width="28" style="23" customWidth="1"/>
    <col min="1700" max="1701" width="15.85546875" style="23" customWidth="1"/>
    <col min="1702" max="1702" width="59" style="23" customWidth="1"/>
    <col min="1703" max="1703" width="27.28515625" style="23" customWidth="1"/>
    <col min="1704" max="1704" width="8.28515625" style="23" customWidth="1"/>
    <col min="1705" max="1715" width="0" style="23" hidden="1" customWidth="1"/>
    <col min="1716" max="1716" width="32.85546875" style="23" customWidth="1"/>
    <col min="1717" max="1723" width="9.140625" style="23"/>
    <col min="1724" max="1724" width="9.140625" style="23" customWidth="1"/>
    <col min="1725" max="1950" width="9.140625" style="23"/>
    <col min="1951" max="1951" width="8.5703125" style="23" customWidth="1"/>
    <col min="1952" max="1953" width="0" style="23" hidden="1" customWidth="1"/>
    <col min="1954" max="1954" width="14.85546875" style="23" customWidth="1"/>
    <col min="1955" max="1955" width="28" style="23" customWidth="1"/>
    <col min="1956" max="1957" width="15.85546875" style="23" customWidth="1"/>
    <col min="1958" max="1958" width="59" style="23" customWidth="1"/>
    <col min="1959" max="1959" width="27.28515625" style="23" customWidth="1"/>
    <col min="1960" max="1960" width="8.28515625" style="23" customWidth="1"/>
    <col min="1961" max="1971" width="0" style="23" hidden="1" customWidth="1"/>
    <col min="1972" max="1972" width="32.85546875" style="23" customWidth="1"/>
    <col min="1973" max="1979" width="9.140625" style="23"/>
    <col min="1980" max="1980" width="9.140625" style="23" customWidth="1"/>
    <col min="1981" max="2206" width="9.140625" style="23"/>
    <col min="2207" max="2207" width="8.5703125" style="23" customWidth="1"/>
    <col min="2208" max="2209" width="0" style="23" hidden="1" customWidth="1"/>
    <col min="2210" max="2210" width="14.85546875" style="23" customWidth="1"/>
    <col min="2211" max="2211" width="28" style="23" customWidth="1"/>
    <col min="2212" max="2213" width="15.85546875" style="23" customWidth="1"/>
    <col min="2214" max="2214" width="59" style="23" customWidth="1"/>
    <col min="2215" max="2215" width="27.28515625" style="23" customWidth="1"/>
    <col min="2216" max="2216" width="8.28515625" style="23" customWidth="1"/>
    <col min="2217" max="2227" width="0" style="23" hidden="1" customWidth="1"/>
    <col min="2228" max="2228" width="32.85546875" style="23" customWidth="1"/>
    <col min="2229" max="2235" width="9.140625" style="23"/>
    <col min="2236" max="2236" width="9.140625" style="23" customWidth="1"/>
    <col min="2237" max="2462" width="9.140625" style="23"/>
    <col min="2463" max="2463" width="8.5703125" style="23" customWidth="1"/>
    <col min="2464" max="2465" width="0" style="23" hidden="1" customWidth="1"/>
    <col min="2466" max="2466" width="14.85546875" style="23" customWidth="1"/>
    <col min="2467" max="2467" width="28" style="23" customWidth="1"/>
    <col min="2468" max="2469" width="15.85546875" style="23" customWidth="1"/>
    <col min="2470" max="2470" width="59" style="23" customWidth="1"/>
    <col min="2471" max="2471" width="27.28515625" style="23" customWidth="1"/>
    <col min="2472" max="2472" width="8.28515625" style="23" customWidth="1"/>
    <col min="2473" max="2483" width="0" style="23" hidden="1" customWidth="1"/>
    <col min="2484" max="2484" width="32.85546875" style="23" customWidth="1"/>
    <col min="2485" max="2491" width="9.140625" style="23"/>
    <col min="2492" max="2492" width="9.140625" style="23" customWidth="1"/>
    <col min="2493" max="2718" width="9.140625" style="23"/>
    <col min="2719" max="2719" width="8.5703125" style="23" customWidth="1"/>
    <col min="2720" max="2721" width="0" style="23" hidden="1" customWidth="1"/>
    <col min="2722" max="2722" width="14.85546875" style="23" customWidth="1"/>
    <col min="2723" max="2723" width="28" style="23" customWidth="1"/>
    <col min="2724" max="2725" width="15.85546875" style="23" customWidth="1"/>
    <col min="2726" max="2726" width="59" style="23" customWidth="1"/>
    <col min="2727" max="2727" width="27.28515625" style="23" customWidth="1"/>
    <col min="2728" max="2728" width="8.28515625" style="23" customWidth="1"/>
    <col min="2729" max="2739" width="0" style="23" hidden="1" customWidth="1"/>
    <col min="2740" max="2740" width="32.85546875" style="23" customWidth="1"/>
    <col min="2741" max="2747" width="9.140625" style="23"/>
    <col min="2748" max="2748" width="9.140625" style="23" customWidth="1"/>
    <col min="2749" max="2974" width="9.140625" style="23"/>
    <col min="2975" max="2975" width="8.5703125" style="23" customWidth="1"/>
    <col min="2976" max="2977" width="0" style="23" hidden="1" customWidth="1"/>
    <col min="2978" max="2978" width="14.85546875" style="23" customWidth="1"/>
    <col min="2979" max="2979" width="28" style="23" customWidth="1"/>
    <col min="2980" max="2981" width="15.85546875" style="23" customWidth="1"/>
    <col min="2982" max="2982" width="59" style="23" customWidth="1"/>
    <col min="2983" max="2983" width="27.28515625" style="23" customWidth="1"/>
    <col min="2984" max="2984" width="8.28515625" style="23" customWidth="1"/>
    <col min="2985" max="2995" width="0" style="23" hidden="1" customWidth="1"/>
    <col min="2996" max="2996" width="32.85546875" style="23" customWidth="1"/>
    <col min="2997" max="3003" width="9.140625" style="23"/>
    <col min="3004" max="3004" width="9.140625" style="23" customWidth="1"/>
    <col min="3005" max="3230" width="9.140625" style="23"/>
    <col min="3231" max="3231" width="8.5703125" style="23" customWidth="1"/>
    <col min="3232" max="3233" width="0" style="23" hidden="1" customWidth="1"/>
    <col min="3234" max="3234" width="14.85546875" style="23" customWidth="1"/>
    <col min="3235" max="3235" width="28" style="23" customWidth="1"/>
    <col min="3236" max="3237" width="15.85546875" style="23" customWidth="1"/>
    <col min="3238" max="3238" width="59" style="23" customWidth="1"/>
    <col min="3239" max="3239" width="27.28515625" style="23" customWidth="1"/>
    <col min="3240" max="3240" width="8.28515625" style="23" customWidth="1"/>
    <col min="3241" max="3251" width="0" style="23" hidden="1" customWidth="1"/>
    <col min="3252" max="3252" width="32.85546875" style="23" customWidth="1"/>
    <col min="3253" max="3259" width="9.140625" style="23"/>
    <col min="3260" max="3260" width="9.140625" style="23" customWidth="1"/>
    <col min="3261" max="3486" width="9.140625" style="23"/>
    <col min="3487" max="3487" width="8.5703125" style="23" customWidth="1"/>
    <col min="3488" max="3489" width="0" style="23" hidden="1" customWidth="1"/>
    <col min="3490" max="3490" width="14.85546875" style="23" customWidth="1"/>
    <col min="3491" max="3491" width="28" style="23" customWidth="1"/>
    <col min="3492" max="3493" width="15.85546875" style="23" customWidth="1"/>
    <col min="3494" max="3494" width="59" style="23" customWidth="1"/>
    <col min="3495" max="3495" width="27.28515625" style="23" customWidth="1"/>
    <col min="3496" max="3496" width="8.28515625" style="23" customWidth="1"/>
    <col min="3497" max="3507" width="0" style="23" hidden="1" customWidth="1"/>
    <col min="3508" max="3508" width="32.85546875" style="23" customWidth="1"/>
    <col min="3509" max="3515" width="9.140625" style="23"/>
    <col min="3516" max="3516" width="9.140625" style="23" customWidth="1"/>
    <col min="3517" max="3742" width="9.140625" style="23"/>
    <col min="3743" max="3743" width="8.5703125" style="23" customWidth="1"/>
    <col min="3744" max="3745" width="0" style="23" hidden="1" customWidth="1"/>
    <col min="3746" max="3746" width="14.85546875" style="23" customWidth="1"/>
    <col min="3747" max="3747" width="28" style="23" customWidth="1"/>
    <col min="3748" max="3749" width="15.85546875" style="23" customWidth="1"/>
    <col min="3750" max="3750" width="59" style="23" customWidth="1"/>
    <col min="3751" max="3751" width="27.28515625" style="23" customWidth="1"/>
    <col min="3752" max="3752" width="8.28515625" style="23" customWidth="1"/>
    <col min="3753" max="3763" width="0" style="23" hidden="1" customWidth="1"/>
    <col min="3764" max="3764" width="32.85546875" style="23" customWidth="1"/>
    <col min="3765" max="3771" width="9.140625" style="23"/>
    <col min="3772" max="3772" width="9.140625" style="23" customWidth="1"/>
    <col min="3773" max="3998" width="9.140625" style="23"/>
    <col min="3999" max="3999" width="8.5703125" style="23" customWidth="1"/>
    <col min="4000" max="4001" width="0" style="23" hidden="1" customWidth="1"/>
    <col min="4002" max="4002" width="14.85546875" style="23" customWidth="1"/>
    <col min="4003" max="4003" width="28" style="23" customWidth="1"/>
    <col min="4004" max="4005" width="15.85546875" style="23" customWidth="1"/>
    <col min="4006" max="4006" width="59" style="23" customWidth="1"/>
    <col min="4007" max="4007" width="27.28515625" style="23" customWidth="1"/>
    <col min="4008" max="4008" width="8.28515625" style="23" customWidth="1"/>
    <col min="4009" max="4019" width="0" style="23" hidden="1" customWidth="1"/>
    <col min="4020" max="4020" width="32.85546875" style="23" customWidth="1"/>
    <col min="4021" max="4027" width="9.140625" style="23"/>
    <col min="4028" max="4028" width="9.140625" style="23" customWidth="1"/>
    <col min="4029" max="4254" width="9.140625" style="23"/>
    <col min="4255" max="4255" width="8.5703125" style="23" customWidth="1"/>
    <col min="4256" max="4257" width="0" style="23" hidden="1" customWidth="1"/>
    <col min="4258" max="4258" width="14.85546875" style="23" customWidth="1"/>
    <col min="4259" max="4259" width="28" style="23" customWidth="1"/>
    <col min="4260" max="4261" width="15.85546875" style="23" customWidth="1"/>
    <col min="4262" max="4262" width="59" style="23" customWidth="1"/>
    <col min="4263" max="4263" width="27.28515625" style="23" customWidth="1"/>
    <col min="4264" max="4264" width="8.28515625" style="23" customWidth="1"/>
    <col min="4265" max="4275" width="0" style="23" hidden="1" customWidth="1"/>
    <col min="4276" max="4276" width="32.85546875" style="23" customWidth="1"/>
    <col min="4277" max="4283" width="9.140625" style="23"/>
    <col min="4284" max="4284" width="9.140625" style="23" customWidth="1"/>
    <col min="4285" max="4510" width="9.140625" style="23"/>
    <col min="4511" max="4511" width="8.5703125" style="23" customWidth="1"/>
    <col min="4512" max="4513" width="0" style="23" hidden="1" customWidth="1"/>
    <col min="4514" max="4514" width="14.85546875" style="23" customWidth="1"/>
    <col min="4515" max="4515" width="28" style="23" customWidth="1"/>
    <col min="4516" max="4517" width="15.85546875" style="23" customWidth="1"/>
    <col min="4518" max="4518" width="59" style="23" customWidth="1"/>
    <col min="4519" max="4519" width="27.28515625" style="23" customWidth="1"/>
    <col min="4520" max="4520" width="8.28515625" style="23" customWidth="1"/>
    <col min="4521" max="4531" width="0" style="23" hidden="1" customWidth="1"/>
    <col min="4532" max="4532" width="32.85546875" style="23" customWidth="1"/>
    <col min="4533" max="4539" width="9.140625" style="23"/>
    <col min="4540" max="4540" width="9.140625" style="23" customWidth="1"/>
    <col min="4541" max="4766" width="9.140625" style="23"/>
    <col min="4767" max="4767" width="8.5703125" style="23" customWidth="1"/>
    <col min="4768" max="4769" width="0" style="23" hidden="1" customWidth="1"/>
    <col min="4770" max="4770" width="14.85546875" style="23" customWidth="1"/>
    <col min="4771" max="4771" width="28" style="23" customWidth="1"/>
    <col min="4772" max="4773" width="15.85546875" style="23" customWidth="1"/>
    <col min="4774" max="4774" width="59" style="23" customWidth="1"/>
    <col min="4775" max="4775" width="27.28515625" style="23" customWidth="1"/>
    <col min="4776" max="4776" width="8.28515625" style="23" customWidth="1"/>
    <col min="4777" max="4787" width="0" style="23" hidden="1" customWidth="1"/>
    <col min="4788" max="4788" width="32.85546875" style="23" customWidth="1"/>
    <col min="4789" max="4795" width="9.140625" style="23"/>
    <col min="4796" max="4796" width="9.140625" style="23" customWidth="1"/>
    <col min="4797" max="5022" width="9.140625" style="23"/>
    <col min="5023" max="5023" width="8.5703125" style="23" customWidth="1"/>
    <col min="5024" max="5025" width="0" style="23" hidden="1" customWidth="1"/>
    <col min="5026" max="5026" width="14.85546875" style="23" customWidth="1"/>
    <col min="5027" max="5027" width="28" style="23" customWidth="1"/>
    <col min="5028" max="5029" width="15.85546875" style="23" customWidth="1"/>
    <col min="5030" max="5030" width="59" style="23" customWidth="1"/>
    <col min="5031" max="5031" width="27.28515625" style="23" customWidth="1"/>
    <col min="5032" max="5032" width="8.28515625" style="23" customWidth="1"/>
    <col min="5033" max="5043" width="0" style="23" hidden="1" customWidth="1"/>
    <col min="5044" max="5044" width="32.85546875" style="23" customWidth="1"/>
    <col min="5045" max="5051" width="9.140625" style="23"/>
    <col min="5052" max="5052" width="9.140625" style="23" customWidth="1"/>
    <col min="5053" max="5278" width="9.140625" style="23"/>
    <col min="5279" max="5279" width="8.5703125" style="23" customWidth="1"/>
    <col min="5280" max="5281" width="0" style="23" hidden="1" customWidth="1"/>
    <col min="5282" max="5282" width="14.85546875" style="23" customWidth="1"/>
    <col min="5283" max="5283" width="28" style="23" customWidth="1"/>
    <col min="5284" max="5285" width="15.85546875" style="23" customWidth="1"/>
    <col min="5286" max="5286" width="59" style="23" customWidth="1"/>
    <col min="5287" max="5287" width="27.28515625" style="23" customWidth="1"/>
    <col min="5288" max="5288" width="8.28515625" style="23" customWidth="1"/>
    <col min="5289" max="5299" width="0" style="23" hidden="1" customWidth="1"/>
    <col min="5300" max="5300" width="32.85546875" style="23" customWidth="1"/>
    <col min="5301" max="5307" width="9.140625" style="23"/>
    <col min="5308" max="5308" width="9.140625" style="23" customWidth="1"/>
    <col min="5309" max="5534" width="9.140625" style="23"/>
    <col min="5535" max="5535" width="8.5703125" style="23" customWidth="1"/>
    <col min="5536" max="5537" width="0" style="23" hidden="1" customWidth="1"/>
    <col min="5538" max="5538" width="14.85546875" style="23" customWidth="1"/>
    <col min="5539" max="5539" width="28" style="23" customWidth="1"/>
    <col min="5540" max="5541" width="15.85546875" style="23" customWidth="1"/>
    <col min="5542" max="5542" width="59" style="23" customWidth="1"/>
    <col min="5543" max="5543" width="27.28515625" style="23" customWidth="1"/>
    <col min="5544" max="5544" width="8.28515625" style="23" customWidth="1"/>
    <col min="5545" max="5555" width="0" style="23" hidden="1" customWidth="1"/>
    <col min="5556" max="5556" width="32.85546875" style="23" customWidth="1"/>
    <col min="5557" max="5563" width="9.140625" style="23"/>
    <col min="5564" max="5564" width="9.140625" style="23" customWidth="1"/>
    <col min="5565" max="5790" width="9.140625" style="23"/>
    <col min="5791" max="5791" width="8.5703125" style="23" customWidth="1"/>
    <col min="5792" max="5793" width="0" style="23" hidden="1" customWidth="1"/>
    <col min="5794" max="5794" width="14.85546875" style="23" customWidth="1"/>
    <col min="5795" max="5795" width="28" style="23" customWidth="1"/>
    <col min="5796" max="5797" width="15.85546875" style="23" customWidth="1"/>
    <col min="5798" max="5798" width="59" style="23" customWidth="1"/>
    <col min="5799" max="5799" width="27.28515625" style="23" customWidth="1"/>
    <col min="5800" max="5800" width="8.28515625" style="23" customWidth="1"/>
    <col min="5801" max="5811" width="0" style="23" hidden="1" customWidth="1"/>
    <col min="5812" max="5812" width="32.85546875" style="23" customWidth="1"/>
    <col min="5813" max="5819" width="9.140625" style="23"/>
    <col min="5820" max="5820" width="9.140625" style="23" customWidth="1"/>
    <col min="5821" max="6046" width="9.140625" style="23"/>
    <col min="6047" max="6047" width="8.5703125" style="23" customWidth="1"/>
    <col min="6048" max="6049" width="0" style="23" hidden="1" customWidth="1"/>
    <col min="6050" max="6050" width="14.85546875" style="23" customWidth="1"/>
    <col min="6051" max="6051" width="28" style="23" customWidth="1"/>
    <col min="6052" max="6053" width="15.85546875" style="23" customWidth="1"/>
    <col min="6054" max="6054" width="59" style="23" customWidth="1"/>
    <col min="6055" max="6055" width="27.28515625" style="23" customWidth="1"/>
    <col min="6056" max="6056" width="8.28515625" style="23" customWidth="1"/>
    <col min="6057" max="6067" width="0" style="23" hidden="1" customWidth="1"/>
    <col min="6068" max="6068" width="32.85546875" style="23" customWidth="1"/>
    <col min="6069" max="6075" width="9.140625" style="23"/>
    <col min="6076" max="6076" width="9.140625" style="23" customWidth="1"/>
    <col min="6077" max="6302" width="9.140625" style="23"/>
    <col min="6303" max="6303" width="8.5703125" style="23" customWidth="1"/>
    <col min="6304" max="6305" width="0" style="23" hidden="1" customWidth="1"/>
    <col min="6306" max="6306" width="14.85546875" style="23" customWidth="1"/>
    <col min="6307" max="6307" width="28" style="23" customWidth="1"/>
    <col min="6308" max="6309" width="15.85546875" style="23" customWidth="1"/>
    <col min="6310" max="6310" width="59" style="23" customWidth="1"/>
    <col min="6311" max="6311" width="27.28515625" style="23" customWidth="1"/>
    <col min="6312" max="6312" width="8.28515625" style="23" customWidth="1"/>
    <col min="6313" max="6323" width="0" style="23" hidden="1" customWidth="1"/>
    <col min="6324" max="6324" width="32.85546875" style="23" customWidth="1"/>
    <col min="6325" max="6331" width="9.140625" style="23"/>
    <col min="6332" max="6332" width="9.140625" style="23" customWidth="1"/>
    <col min="6333" max="6558" width="9.140625" style="23"/>
    <col min="6559" max="6559" width="8.5703125" style="23" customWidth="1"/>
    <col min="6560" max="6561" width="0" style="23" hidden="1" customWidth="1"/>
    <col min="6562" max="6562" width="14.85546875" style="23" customWidth="1"/>
    <col min="6563" max="6563" width="28" style="23" customWidth="1"/>
    <col min="6564" max="6565" width="15.85546875" style="23" customWidth="1"/>
    <col min="6566" max="6566" width="59" style="23" customWidth="1"/>
    <col min="6567" max="6567" width="27.28515625" style="23" customWidth="1"/>
    <col min="6568" max="6568" width="8.28515625" style="23" customWidth="1"/>
    <col min="6569" max="6579" width="0" style="23" hidden="1" customWidth="1"/>
    <col min="6580" max="6580" width="32.85546875" style="23" customWidth="1"/>
    <col min="6581" max="6587" width="9.140625" style="23"/>
    <col min="6588" max="6588" width="9.140625" style="23" customWidth="1"/>
    <col min="6589" max="6814" width="9.140625" style="23"/>
    <col min="6815" max="6815" width="8.5703125" style="23" customWidth="1"/>
    <col min="6816" max="6817" width="0" style="23" hidden="1" customWidth="1"/>
    <col min="6818" max="6818" width="14.85546875" style="23" customWidth="1"/>
    <col min="6819" max="6819" width="28" style="23" customWidth="1"/>
    <col min="6820" max="6821" width="15.85546875" style="23" customWidth="1"/>
    <col min="6822" max="6822" width="59" style="23" customWidth="1"/>
    <col min="6823" max="6823" width="27.28515625" style="23" customWidth="1"/>
    <col min="6824" max="6824" width="8.28515625" style="23" customWidth="1"/>
    <col min="6825" max="6835" width="0" style="23" hidden="1" customWidth="1"/>
    <col min="6836" max="6836" width="32.85546875" style="23" customWidth="1"/>
    <col min="6837" max="6843" width="9.140625" style="23"/>
    <col min="6844" max="6844" width="9.140625" style="23" customWidth="1"/>
    <col min="6845" max="7070" width="9.140625" style="23"/>
    <col min="7071" max="7071" width="8.5703125" style="23" customWidth="1"/>
    <col min="7072" max="7073" width="0" style="23" hidden="1" customWidth="1"/>
    <col min="7074" max="7074" width="14.85546875" style="23" customWidth="1"/>
    <col min="7075" max="7075" width="28" style="23" customWidth="1"/>
    <col min="7076" max="7077" width="15.85546875" style="23" customWidth="1"/>
    <col min="7078" max="7078" width="59" style="23" customWidth="1"/>
    <col min="7079" max="7079" width="27.28515625" style="23" customWidth="1"/>
    <col min="7080" max="7080" width="8.28515625" style="23" customWidth="1"/>
    <col min="7081" max="7091" width="0" style="23" hidden="1" customWidth="1"/>
    <col min="7092" max="7092" width="32.85546875" style="23" customWidth="1"/>
    <col min="7093" max="7099" width="9.140625" style="23"/>
    <col min="7100" max="7100" width="9.140625" style="23" customWidth="1"/>
    <col min="7101" max="7326" width="9.140625" style="23"/>
    <col min="7327" max="7327" width="8.5703125" style="23" customWidth="1"/>
    <col min="7328" max="7329" width="0" style="23" hidden="1" customWidth="1"/>
    <col min="7330" max="7330" width="14.85546875" style="23" customWidth="1"/>
    <col min="7331" max="7331" width="28" style="23" customWidth="1"/>
    <col min="7332" max="7333" width="15.85546875" style="23" customWidth="1"/>
    <col min="7334" max="7334" width="59" style="23" customWidth="1"/>
    <col min="7335" max="7335" width="27.28515625" style="23" customWidth="1"/>
    <col min="7336" max="7336" width="8.28515625" style="23" customWidth="1"/>
    <col min="7337" max="7347" width="0" style="23" hidden="1" customWidth="1"/>
    <col min="7348" max="7348" width="32.85546875" style="23" customWidth="1"/>
    <col min="7349" max="7355" width="9.140625" style="23"/>
    <col min="7356" max="7356" width="9.140625" style="23" customWidth="1"/>
    <col min="7357" max="7582" width="9.140625" style="23"/>
    <col min="7583" max="7583" width="8.5703125" style="23" customWidth="1"/>
    <col min="7584" max="7585" width="0" style="23" hidden="1" customWidth="1"/>
    <col min="7586" max="7586" width="14.85546875" style="23" customWidth="1"/>
    <col min="7587" max="7587" width="28" style="23" customWidth="1"/>
    <col min="7588" max="7589" width="15.85546875" style="23" customWidth="1"/>
    <col min="7590" max="7590" width="59" style="23" customWidth="1"/>
    <col min="7591" max="7591" width="27.28515625" style="23" customWidth="1"/>
    <col min="7592" max="7592" width="8.28515625" style="23" customWidth="1"/>
    <col min="7593" max="7603" width="0" style="23" hidden="1" customWidth="1"/>
    <col min="7604" max="7604" width="32.85546875" style="23" customWidth="1"/>
    <col min="7605" max="7611" width="9.140625" style="23"/>
    <col min="7612" max="7612" width="9.140625" style="23" customWidth="1"/>
    <col min="7613" max="7838" width="9.140625" style="23"/>
    <col min="7839" max="7839" width="8.5703125" style="23" customWidth="1"/>
    <col min="7840" max="7841" width="0" style="23" hidden="1" customWidth="1"/>
    <col min="7842" max="7842" width="14.85546875" style="23" customWidth="1"/>
    <col min="7843" max="7843" width="28" style="23" customWidth="1"/>
    <col min="7844" max="7845" width="15.85546875" style="23" customWidth="1"/>
    <col min="7846" max="7846" width="59" style="23" customWidth="1"/>
    <col min="7847" max="7847" width="27.28515625" style="23" customWidth="1"/>
    <col min="7848" max="7848" width="8.28515625" style="23" customWidth="1"/>
    <col min="7849" max="7859" width="0" style="23" hidden="1" customWidth="1"/>
    <col min="7860" max="7860" width="32.85546875" style="23" customWidth="1"/>
    <col min="7861" max="7867" width="9.140625" style="23"/>
    <col min="7868" max="7868" width="9.140625" style="23" customWidth="1"/>
    <col min="7869" max="8094" width="9.140625" style="23"/>
    <col min="8095" max="8095" width="8.5703125" style="23" customWidth="1"/>
    <col min="8096" max="8097" width="0" style="23" hidden="1" customWidth="1"/>
    <col min="8098" max="8098" width="14.85546875" style="23" customWidth="1"/>
    <col min="8099" max="8099" width="28" style="23" customWidth="1"/>
    <col min="8100" max="8101" width="15.85546875" style="23" customWidth="1"/>
    <col min="8102" max="8102" width="59" style="23" customWidth="1"/>
    <col min="8103" max="8103" width="27.28515625" style="23" customWidth="1"/>
    <col min="8104" max="8104" width="8.28515625" style="23" customWidth="1"/>
    <col min="8105" max="8115" width="0" style="23" hidden="1" customWidth="1"/>
    <col min="8116" max="8116" width="32.85546875" style="23" customWidth="1"/>
    <col min="8117" max="8123" width="9.140625" style="23"/>
    <col min="8124" max="8124" width="9.140625" style="23" customWidth="1"/>
    <col min="8125" max="8350" width="9.140625" style="23"/>
    <col min="8351" max="8351" width="8.5703125" style="23" customWidth="1"/>
    <col min="8352" max="8353" width="0" style="23" hidden="1" customWidth="1"/>
    <col min="8354" max="8354" width="14.85546875" style="23" customWidth="1"/>
    <col min="8355" max="8355" width="28" style="23" customWidth="1"/>
    <col min="8356" max="8357" width="15.85546875" style="23" customWidth="1"/>
    <col min="8358" max="8358" width="59" style="23" customWidth="1"/>
    <col min="8359" max="8359" width="27.28515625" style="23" customWidth="1"/>
    <col min="8360" max="8360" width="8.28515625" style="23" customWidth="1"/>
    <col min="8361" max="8371" width="0" style="23" hidden="1" customWidth="1"/>
    <col min="8372" max="8372" width="32.85546875" style="23" customWidth="1"/>
    <col min="8373" max="8379" width="9.140625" style="23"/>
    <col min="8380" max="8380" width="9.140625" style="23" customWidth="1"/>
    <col min="8381" max="8606" width="9.140625" style="23"/>
    <col min="8607" max="8607" width="8.5703125" style="23" customWidth="1"/>
    <col min="8608" max="8609" width="0" style="23" hidden="1" customWidth="1"/>
    <col min="8610" max="8610" width="14.85546875" style="23" customWidth="1"/>
    <col min="8611" max="8611" width="28" style="23" customWidth="1"/>
    <col min="8612" max="8613" width="15.85546875" style="23" customWidth="1"/>
    <col min="8614" max="8614" width="59" style="23" customWidth="1"/>
    <col min="8615" max="8615" width="27.28515625" style="23" customWidth="1"/>
    <col min="8616" max="8616" width="8.28515625" style="23" customWidth="1"/>
    <col min="8617" max="8627" width="0" style="23" hidden="1" customWidth="1"/>
    <col min="8628" max="8628" width="32.85546875" style="23" customWidth="1"/>
    <col min="8629" max="8635" width="9.140625" style="23"/>
    <col min="8636" max="8636" width="9.140625" style="23" customWidth="1"/>
    <col min="8637" max="8862" width="9.140625" style="23"/>
    <col min="8863" max="8863" width="8.5703125" style="23" customWidth="1"/>
    <col min="8864" max="8865" width="0" style="23" hidden="1" customWidth="1"/>
    <col min="8866" max="8866" width="14.85546875" style="23" customWidth="1"/>
    <col min="8867" max="8867" width="28" style="23" customWidth="1"/>
    <col min="8868" max="8869" width="15.85546875" style="23" customWidth="1"/>
    <col min="8870" max="8870" width="59" style="23" customWidth="1"/>
    <col min="8871" max="8871" width="27.28515625" style="23" customWidth="1"/>
    <col min="8872" max="8872" width="8.28515625" style="23" customWidth="1"/>
    <col min="8873" max="8883" width="0" style="23" hidden="1" customWidth="1"/>
    <col min="8884" max="8884" width="32.85546875" style="23" customWidth="1"/>
    <col min="8885" max="8891" width="9.140625" style="23"/>
    <col min="8892" max="8892" width="9.140625" style="23" customWidth="1"/>
    <col min="8893" max="9118" width="9.140625" style="23"/>
    <col min="9119" max="9119" width="8.5703125" style="23" customWidth="1"/>
    <col min="9120" max="9121" width="0" style="23" hidden="1" customWidth="1"/>
    <col min="9122" max="9122" width="14.85546875" style="23" customWidth="1"/>
    <col min="9123" max="9123" width="28" style="23" customWidth="1"/>
    <col min="9124" max="9125" width="15.85546875" style="23" customWidth="1"/>
    <col min="9126" max="9126" width="59" style="23" customWidth="1"/>
    <col min="9127" max="9127" width="27.28515625" style="23" customWidth="1"/>
    <col min="9128" max="9128" width="8.28515625" style="23" customWidth="1"/>
    <col min="9129" max="9139" width="0" style="23" hidden="1" customWidth="1"/>
    <col min="9140" max="9140" width="32.85546875" style="23" customWidth="1"/>
    <col min="9141" max="9147" width="9.140625" style="23"/>
    <col min="9148" max="9148" width="9.140625" style="23" customWidth="1"/>
    <col min="9149" max="9374" width="9.140625" style="23"/>
    <col min="9375" max="9375" width="8.5703125" style="23" customWidth="1"/>
    <col min="9376" max="9377" width="0" style="23" hidden="1" customWidth="1"/>
    <col min="9378" max="9378" width="14.85546875" style="23" customWidth="1"/>
    <col min="9379" max="9379" width="28" style="23" customWidth="1"/>
    <col min="9380" max="9381" width="15.85546875" style="23" customWidth="1"/>
    <col min="9382" max="9382" width="59" style="23" customWidth="1"/>
    <col min="9383" max="9383" width="27.28515625" style="23" customWidth="1"/>
    <col min="9384" max="9384" width="8.28515625" style="23" customWidth="1"/>
    <col min="9385" max="9395" width="0" style="23" hidden="1" customWidth="1"/>
    <col min="9396" max="9396" width="32.85546875" style="23" customWidth="1"/>
    <col min="9397" max="9403" width="9.140625" style="23"/>
    <col min="9404" max="9404" width="9.140625" style="23" customWidth="1"/>
    <col min="9405" max="9630" width="9.140625" style="23"/>
    <col min="9631" max="9631" width="8.5703125" style="23" customWidth="1"/>
    <col min="9632" max="9633" width="0" style="23" hidden="1" customWidth="1"/>
    <col min="9634" max="9634" width="14.85546875" style="23" customWidth="1"/>
    <col min="9635" max="9635" width="28" style="23" customWidth="1"/>
    <col min="9636" max="9637" width="15.85546875" style="23" customWidth="1"/>
    <col min="9638" max="9638" width="59" style="23" customWidth="1"/>
    <col min="9639" max="9639" width="27.28515625" style="23" customWidth="1"/>
    <col min="9640" max="9640" width="8.28515625" style="23" customWidth="1"/>
    <col min="9641" max="9651" width="0" style="23" hidden="1" customWidth="1"/>
    <col min="9652" max="9652" width="32.85546875" style="23" customWidth="1"/>
    <col min="9653" max="9659" width="9.140625" style="23"/>
    <col min="9660" max="9660" width="9.140625" style="23" customWidth="1"/>
    <col min="9661" max="9886" width="9.140625" style="23"/>
    <col min="9887" max="9887" width="8.5703125" style="23" customWidth="1"/>
    <col min="9888" max="9889" width="0" style="23" hidden="1" customWidth="1"/>
    <col min="9890" max="9890" width="14.85546875" style="23" customWidth="1"/>
    <col min="9891" max="9891" width="28" style="23" customWidth="1"/>
    <col min="9892" max="9893" width="15.85546875" style="23" customWidth="1"/>
    <col min="9894" max="9894" width="59" style="23" customWidth="1"/>
    <col min="9895" max="9895" width="27.28515625" style="23" customWidth="1"/>
    <col min="9896" max="9896" width="8.28515625" style="23" customWidth="1"/>
    <col min="9897" max="9907" width="0" style="23" hidden="1" customWidth="1"/>
    <col min="9908" max="9908" width="32.85546875" style="23" customWidth="1"/>
    <col min="9909" max="9915" width="9.140625" style="23"/>
    <col min="9916" max="9916" width="9.140625" style="23" customWidth="1"/>
    <col min="9917" max="10142" width="9.140625" style="23"/>
    <col min="10143" max="10143" width="8.5703125" style="23" customWidth="1"/>
    <col min="10144" max="10145" width="0" style="23" hidden="1" customWidth="1"/>
    <col min="10146" max="10146" width="14.85546875" style="23" customWidth="1"/>
    <col min="10147" max="10147" width="28" style="23" customWidth="1"/>
    <col min="10148" max="10149" width="15.85546875" style="23" customWidth="1"/>
    <col min="10150" max="10150" width="59" style="23" customWidth="1"/>
    <col min="10151" max="10151" width="27.28515625" style="23" customWidth="1"/>
    <col min="10152" max="10152" width="8.28515625" style="23" customWidth="1"/>
    <col min="10153" max="10163" width="0" style="23" hidden="1" customWidth="1"/>
    <col min="10164" max="10164" width="32.85546875" style="23" customWidth="1"/>
    <col min="10165" max="10171" width="9.140625" style="23"/>
    <col min="10172" max="10172" width="9.140625" style="23" customWidth="1"/>
    <col min="10173" max="10398" width="9.140625" style="23"/>
    <col min="10399" max="10399" width="8.5703125" style="23" customWidth="1"/>
    <col min="10400" max="10401" width="0" style="23" hidden="1" customWidth="1"/>
    <col min="10402" max="10402" width="14.85546875" style="23" customWidth="1"/>
    <col min="10403" max="10403" width="28" style="23" customWidth="1"/>
    <col min="10404" max="10405" width="15.85546875" style="23" customWidth="1"/>
    <col min="10406" max="10406" width="59" style="23" customWidth="1"/>
    <col min="10407" max="10407" width="27.28515625" style="23" customWidth="1"/>
    <col min="10408" max="10408" width="8.28515625" style="23" customWidth="1"/>
    <col min="10409" max="10419" width="0" style="23" hidden="1" customWidth="1"/>
    <col min="10420" max="10420" width="32.85546875" style="23" customWidth="1"/>
    <col min="10421" max="10427" width="9.140625" style="23"/>
    <col min="10428" max="10428" width="9.140625" style="23" customWidth="1"/>
    <col min="10429" max="10654" width="9.140625" style="23"/>
    <col min="10655" max="10655" width="8.5703125" style="23" customWidth="1"/>
    <col min="10656" max="10657" width="0" style="23" hidden="1" customWidth="1"/>
    <col min="10658" max="10658" width="14.85546875" style="23" customWidth="1"/>
    <col min="10659" max="10659" width="28" style="23" customWidth="1"/>
    <col min="10660" max="10661" width="15.85546875" style="23" customWidth="1"/>
    <col min="10662" max="10662" width="59" style="23" customWidth="1"/>
    <col min="10663" max="10663" width="27.28515625" style="23" customWidth="1"/>
    <col min="10664" max="10664" width="8.28515625" style="23" customWidth="1"/>
    <col min="10665" max="10675" width="0" style="23" hidden="1" customWidth="1"/>
    <col min="10676" max="10676" width="32.85546875" style="23" customWidth="1"/>
    <col min="10677" max="10683" width="9.140625" style="23"/>
    <col min="10684" max="10684" width="9.140625" style="23" customWidth="1"/>
    <col min="10685" max="10910" width="9.140625" style="23"/>
    <col min="10911" max="10911" width="8.5703125" style="23" customWidth="1"/>
    <col min="10912" max="10913" width="0" style="23" hidden="1" customWidth="1"/>
    <col min="10914" max="10914" width="14.85546875" style="23" customWidth="1"/>
    <col min="10915" max="10915" width="28" style="23" customWidth="1"/>
    <col min="10916" max="10917" width="15.85546875" style="23" customWidth="1"/>
    <col min="10918" max="10918" width="59" style="23" customWidth="1"/>
    <col min="10919" max="10919" width="27.28515625" style="23" customWidth="1"/>
    <col min="10920" max="10920" width="8.28515625" style="23" customWidth="1"/>
    <col min="10921" max="10931" width="0" style="23" hidden="1" customWidth="1"/>
    <col min="10932" max="10932" width="32.85546875" style="23" customWidth="1"/>
    <col min="10933" max="10939" width="9.140625" style="23"/>
    <col min="10940" max="10940" width="9.140625" style="23" customWidth="1"/>
    <col min="10941" max="11166" width="9.140625" style="23"/>
    <col min="11167" max="11167" width="8.5703125" style="23" customWidth="1"/>
    <col min="11168" max="11169" width="0" style="23" hidden="1" customWidth="1"/>
    <col min="11170" max="11170" width="14.85546875" style="23" customWidth="1"/>
    <col min="11171" max="11171" width="28" style="23" customWidth="1"/>
    <col min="11172" max="11173" width="15.85546875" style="23" customWidth="1"/>
    <col min="11174" max="11174" width="59" style="23" customWidth="1"/>
    <col min="11175" max="11175" width="27.28515625" style="23" customWidth="1"/>
    <col min="11176" max="11176" width="8.28515625" style="23" customWidth="1"/>
    <col min="11177" max="11187" width="0" style="23" hidden="1" customWidth="1"/>
    <col min="11188" max="11188" width="32.85546875" style="23" customWidth="1"/>
    <col min="11189" max="11195" width="9.140625" style="23"/>
    <col min="11196" max="11196" width="9.140625" style="23" customWidth="1"/>
    <col min="11197" max="11422" width="9.140625" style="23"/>
    <col min="11423" max="11423" width="8.5703125" style="23" customWidth="1"/>
    <col min="11424" max="11425" width="0" style="23" hidden="1" customWidth="1"/>
    <col min="11426" max="11426" width="14.85546875" style="23" customWidth="1"/>
    <col min="11427" max="11427" width="28" style="23" customWidth="1"/>
    <col min="11428" max="11429" width="15.85546875" style="23" customWidth="1"/>
    <col min="11430" max="11430" width="59" style="23" customWidth="1"/>
    <col min="11431" max="11431" width="27.28515625" style="23" customWidth="1"/>
    <col min="11432" max="11432" width="8.28515625" style="23" customWidth="1"/>
    <col min="11433" max="11443" width="0" style="23" hidden="1" customWidth="1"/>
    <col min="11444" max="11444" width="32.85546875" style="23" customWidth="1"/>
    <col min="11445" max="11451" width="9.140625" style="23"/>
    <col min="11452" max="11452" width="9.140625" style="23" customWidth="1"/>
    <col min="11453" max="11678" width="9.140625" style="23"/>
    <col min="11679" max="11679" width="8.5703125" style="23" customWidth="1"/>
    <col min="11680" max="11681" width="0" style="23" hidden="1" customWidth="1"/>
    <col min="11682" max="11682" width="14.85546875" style="23" customWidth="1"/>
    <col min="11683" max="11683" width="28" style="23" customWidth="1"/>
    <col min="11684" max="11685" width="15.85546875" style="23" customWidth="1"/>
    <col min="11686" max="11686" width="59" style="23" customWidth="1"/>
    <col min="11687" max="11687" width="27.28515625" style="23" customWidth="1"/>
    <col min="11688" max="11688" width="8.28515625" style="23" customWidth="1"/>
    <col min="11689" max="11699" width="0" style="23" hidden="1" customWidth="1"/>
    <col min="11700" max="11700" width="32.85546875" style="23" customWidth="1"/>
    <col min="11701" max="11707" width="9.140625" style="23"/>
    <col min="11708" max="11708" width="9.140625" style="23" customWidth="1"/>
    <col min="11709" max="11934" width="9.140625" style="23"/>
    <col min="11935" max="11935" width="8.5703125" style="23" customWidth="1"/>
    <col min="11936" max="11937" width="0" style="23" hidden="1" customWidth="1"/>
    <col min="11938" max="11938" width="14.85546875" style="23" customWidth="1"/>
    <col min="11939" max="11939" width="28" style="23" customWidth="1"/>
    <col min="11940" max="11941" width="15.85546875" style="23" customWidth="1"/>
    <col min="11942" max="11942" width="59" style="23" customWidth="1"/>
    <col min="11943" max="11943" width="27.28515625" style="23" customWidth="1"/>
    <col min="11944" max="11944" width="8.28515625" style="23" customWidth="1"/>
    <col min="11945" max="11955" width="0" style="23" hidden="1" customWidth="1"/>
    <col min="11956" max="11956" width="32.85546875" style="23" customWidth="1"/>
    <col min="11957" max="11963" width="9.140625" style="23"/>
    <col min="11964" max="11964" width="9.140625" style="23" customWidth="1"/>
    <col min="11965" max="12190" width="9.140625" style="23"/>
    <col min="12191" max="12191" width="8.5703125" style="23" customWidth="1"/>
    <col min="12192" max="12193" width="0" style="23" hidden="1" customWidth="1"/>
    <col min="12194" max="12194" width="14.85546875" style="23" customWidth="1"/>
    <col min="12195" max="12195" width="28" style="23" customWidth="1"/>
    <col min="12196" max="12197" width="15.85546875" style="23" customWidth="1"/>
    <col min="12198" max="12198" width="59" style="23" customWidth="1"/>
    <col min="12199" max="12199" width="27.28515625" style="23" customWidth="1"/>
    <col min="12200" max="12200" width="8.28515625" style="23" customWidth="1"/>
    <col min="12201" max="12211" width="0" style="23" hidden="1" customWidth="1"/>
    <col min="12212" max="12212" width="32.85546875" style="23" customWidth="1"/>
    <col min="12213" max="12219" width="9.140625" style="23"/>
    <col min="12220" max="12220" width="9.140625" style="23" customWidth="1"/>
    <col min="12221" max="12446" width="9.140625" style="23"/>
    <col min="12447" max="12447" width="8.5703125" style="23" customWidth="1"/>
    <col min="12448" max="12449" width="0" style="23" hidden="1" customWidth="1"/>
    <col min="12450" max="12450" width="14.85546875" style="23" customWidth="1"/>
    <col min="12451" max="12451" width="28" style="23" customWidth="1"/>
    <col min="12452" max="12453" width="15.85546875" style="23" customWidth="1"/>
    <col min="12454" max="12454" width="59" style="23" customWidth="1"/>
    <col min="12455" max="12455" width="27.28515625" style="23" customWidth="1"/>
    <col min="12456" max="12456" width="8.28515625" style="23" customWidth="1"/>
    <col min="12457" max="12467" width="0" style="23" hidden="1" customWidth="1"/>
    <col min="12468" max="12468" width="32.85546875" style="23" customWidth="1"/>
    <col min="12469" max="12475" width="9.140625" style="23"/>
    <col min="12476" max="12476" width="9.140625" style="23" customWidth="1"/>
    <col min="12477" max="12702" width="9.140625" style="23"/>
    <col min="12703" max="12703" width="8.5703125" style="23" customWidth="1"/>
    <col min="12704" max="12705" width="0" style="23" hidden="1" customWidth="1"/>
    <col min="12706" max="12706" width="14.85546875" style="23" customWidth="1"/>
    <col min="12707" max="12707" width="28" style="23" customWidth="1"/>
    <col min="12708" max="12709" width="15.85546875" style="23" customWidth="1"/>
    <col min="12710" max="12710" width="59" style="23" customWidth="1"/>
    <col min="12711" max="12711" width="27.28515625" style="23" customWidth="1"/>
    <col min="12712" max="12712" width="8.28515625" style="23" customWidth="1"/>
    <col min="12713" max="12723" width="0" style="23" hidden="1" customWidth="1"/>
    <col min="12724" max="12724" width="32.85546875" style="23" customWidth="1"/>
    <col min="12725" max="12731" width="9.140625" style="23"/>
    <col min="12732" max="12732" width="9.140625" style="23" customWidth="1"/>
    <col min="12733" max="12958" width="9.140625" style="23"/>
    <col min="12959" max="12959" width="8.5703125" style="23" customWidth="1"/>
    <col min="12960" max="12961" width="0" style="23" hidden="1" customWidth="1"/>
    <col min="12962" max="12962" width="14.85546875" style="23" customWidth="1"/>
    <col min="12963" max="12963" width="28" style="23" customWidth="1"/>
    <col min="12964" max="12965" width="15.85546875" style="23" customWidth="1"/>
    <col min="12966" max="12966" width="59" style="23" customWidth="1"/>
    <col min="12967" max="12967" width="27.28515625" style="23" customWidth="1"/>
    <col min="12968" max="12968" width="8.28515625" style="23" customWidth="1"/>
    <col min="12969" max="12979" width="0" style="23" hidden="1" customWidth="1"/>
    <col min="12980" max="12980" width="32.85546875" style="23" customWidth="1"/>
    <col min="12981" max="12987" width="9.140625" style="23"/>
    <col min="12988" max="12988" width="9.140625" style="23" customWidth="1"/>
    <col min="12989" max="13214" width="9.140625" style="23"/>
    <col min="13215" max="13215" width="8.5703125" style="23" customWidth="1"/>
    <col min="13216" max="13217" width="0" style="23" hidden="1" customWidth="1"/>
    <col min="13218" max="13218" width="14.85546875" style="23" customWidth="1"/>
    <col min="13219" max="13219" width="28" style="23" customWidth="1"/>
    <col min="13220" max="13221" width="15.85546875" style="23" customWidth="1"/>
    <col min="13222" max="13222" width="59" style="23" customWidth="1"/>
    <col min="13223" max="13223" width="27.28515625" style="23" customWidth="1"/>
    <col min="13224" max="13224" width="8.28515625" style="23" customWidth="1"/>
    <col min="13225" max="13235" width="0" style="23" hidden="1" customWidth="1"/>
    <col min="13236" max="13236" width="32.85546875" style="23" customWidth="1"/>
    <col min="13237" max="13243" width="9.140625" style="23"/>
    <col min="13244" max="13244" width="9.140625" style="23" customWidth="1"/>
    <col min="13245" max="13470" width="9.140625" style="23"/>
    <col min="13471" max="13471" width="8.5703125" style="23" customWidth="1"/>
    <col min="13472" max="13473" width="0" style="23" hidden="1" customWidth="1"/>
    <col min="13474" max="13474" width="14.85546875" style="23" customWidth="1"/>
    <col min="13475" max="13475" width="28" style="23" customWidth="1"/>
    <col min="13476" max="13477" width="15.85546875" style="23" customWidth="1"/>
    <col min="13478" max="13478" width="59" style="23" customWidth="1"/>
    <col min="13479" max="13479" width="27.28515625" style="23" customWidth="1"/>
    <col min="13480" max="13480" width="8.28515625" style="23" customWidth="1"/>
    <col min="13481" max="13491" width="0" style="23" hidden="1" customWidth="1"/>
    <col min="13492" max="13492" width="32.85546875" style="23" customWidth="1"/>
    <col min="13493" max="13499" width="9.140625" style="23"/>
    <col min="13500" max="13500" width="9.140625" style="23" customWidth="1"/>
    <col min="13501" max="13726" width="9.140625" style="23"/>
    <col min="13727" max="13727" width="8.5703125" style="23" customWidth="1"/>
    <col min="13728" max="13729" width="0" style="23" hidden="1" customWidth="1"/>
    <col min="13730" max="13730" width="14.85546875" style="23" customWidth="1"/>
    <col min="13731" max="13731" width="28" style="23" customWidth="1"/>
    <col min="13732" max="13733" width="15.85546875" style="23" customWidth="1"/>
    <col min="13734" max="13734" width="59" style="23" customWidth="1"/>
    <col min="13735" max="13735" width="27.28515625" style="23" customWidth="1"/>
    <col min="13736" max="13736" width="8.28515625" style="23" customWidth="1"/>
    <col min="13737" max="13747" width="0" style="23" hidden="1" customWidth="1"/>
    <col min="13748" max="13748" width="32.85546875" style="23" customWidth="1"/>
    <col min="13749" max="13755" width="9.140625" style="23"/>
    <col min="13756" max="13756" width="9.140625" style="23" customWidth="1"/>
    <col min="13757" max="13982" width="9.140625" style="23"/>
    <col min="13983" max="13983" width="8.5703125" style="23" customWidth="1"/>
    <col min="13984" max="13985" width="0" style="23" hidden="1" customWidth="1"/>
    <col min="13986" max="13986" width="14.85546875" style="23" customWidth="1"/>
    <col min="13987" max="13987" width="28" style="23" customWidth="1"/>
    <col min="13988" max="13989" width="15.85546875" style="23" customWidth="1"/>
    <col min="13990" max="13990" width="59" style="23" customWidth="1"/>
    <col min="13991" max="13991" width="27.28515625" style="23" customWidth="1"/>
    <col min="13992" max="13992" width="8.28515625" style="23" customWidth="1"/>
    <col min="13993" max="14003" width="0" style="23" hidden="1" customWidth="1"/>
    <col min="14004" max="14004" width="32.85546875" style="23" customWidth="1"/>
    <col min="14005" max="14011" width="9.140625" style="23"/>
    <col min="14012" max="14012" width="9.140625" style="23" customWidth="1"/>
    <col min="14013" max="14238" width="9.140625" style="23"/>
    <col min="14239" max="14239" width="8.5703125" style="23" customWidth="1"/>
    <col min="14240" max="14241" width="0" style="23" hidden="1" customWidth="1"/>
    <col min="14242" max="14242" width="14.85546875" style="23" customWidth="1"/>
    <col min="14243" max="14243" width="28" style="23" customWidth="1"/>
    <col min="14244" max="14245" width="15.85546875" style="23" customWidth="1"/>
    <col min="14246" max="14246" width="59" style="23" customWidth="1"/>
    <col min="14247" max="14247" width="27.28515625" style="23" customWidth="1"/>
    <col min="14248" max="14248" width="8.28515625" style="23" customWidth="1"/>
    <col min="14249" max="14259" width="0" style="23" hidden="1" customWidth="1"/>
    <col min="14260" max="14260" width="32.85546875" style="23" customWidth="1"/>
    <col min="14261" max="14267" width="9.140625" style="23"/>
    <col min="14268" max="14268" width="9.140625" style="23" customWidth="1"/>
    <col min="14269" max="14494" width="9.140625" style="23"/>
    <col min="14495" max="14495" width="8.5703125" style="23" customWidth="1"/>
    <col min="14496" max="14497" width="0" style="23" hidden="1" customWidth="1"/>
    <col min="14498" max="14498" width="14.85546875" style="23" customWidth="1"/>
    <col min="14499" max="14499" width="28" style="23" customWidth="1"/>
    <col min="14500" max="14501" width="15.85546875" style="23" customWidth="1"/>
    <col min="14502" max="14502" width="59" style="23" customWidth="1"/>
    <col min="14503" max="14503" width="27.28515625" style="23" customWidth="1"/>
    <col min="14504" max="14504" width="8.28515625" style="23" customWidth="1"/>
    <col min="14505" max="14515" width="0" style="23" hidden="1" customWidth="1"/>
    <col min="14516" max="14516" width="32.85546875" style="23" customWidth="1"/>
    <col min="14517" max="14523" width="9.140625" style="23"/>
    <col min="14524" max="14524" width="9.140625" style="23" customWidth="1"/>
    <col min="14525" max="14750" width="9.140625" style="23"/>
    <col min="14751" max="14751" width="8.5703125" style="23" customWidth="1"/>
    <col min="14752" max="14753" width="0" style="23" hidden="1" customWidth="1"/>
    <col min="14754" max="14754" width="14.85546875" style="23" customWidth="1"/>
    <col min="14755" max="14755" width="28" style="23" customWidth="1"/>
    <col min="14756" max="14757" width="15.85546875" style="23" customWidth="1"/>
    <col min="14758" max="14758" width="59" style="23" customWidth="1"/>
    <col min="14759" max="14759" width="27.28515625" style="23" customWidth="1"/>
    <col min="14760" max="14760" width="8.28515625" style="23" customWidth="1"/>
    <col min="14761" max="14771" width="0" style="23" hidden="1" customWidth="1"/>
    <col min="14772" max="14772" width="32.85546875" style="23" customWidth="1"/>
    <col min="14773" max="14779" width="9.140625" style="23"/>
    <col min="14780" max="14780" width="9.140625" style="23" customWidth="1"/>
    <col min="14781" max="15006" width="9.140625" style="23"/>
    <col min="15007" max="15007" width="8.5703125" style="23" customWidth="1"/>
    <col min="15008" max="15009" width="0" style="23" hidden="1" customWidth="1"/>
    <col min="15010" max="15010" width="14.85546875" style="23" customWidth="1"/>
    <col min="15011" max="15011" width="28" style="23" customWidth="1"/>
    <col min="15012" max="15013" width="15.85546875" style="23" customWidth="1"/>
    <col min="15014" max="15014" width="59" style="23" customWidth="1"/>
    <col min="15015" max="15015" width="27.28515625" style="23" customWidth="1"/>
    <col min="15016" max="15016" width="8.28515625" style="23" customWidth="1"/>
    <col min="15017" max="15027" width="0" style="23" hidden="1" customWidth="1"/>
    <col min="15028" max="15028" width="32.85546875" style="23" customWidth="1"/>
    <col min="15029" max="15035" width="9.140625" style="23"/>
    <col min="15036" max="15036" width="9.140625" style="23" customWidth="1"/>
    <col min="15037" max="15262" width="9.140625" style="23"/>
    <col min="15263" max="15263" width="8.5703125" style="23" customWidth="1"/>
    <col min="15264" max="15265" width="0" style="23" hidden="1" customWidth="1"/>
    <col min="15266" max="15266" width="14.85546875" style="23" customWidth="1"/>
    <col min="15267" max="15267" width="28" style="23" customWidth="1"/>
    <col min="15268" max="15269" width="15.85546875" style="23" customWidth="1"/>
    <col min="15270" max="15270" width="59" style="23" customWidth="1"/>
    <col min="15271" max="15271" width="27.28515625" style="23" customWidth="1"/>
    <col min="15272" max="15272" width="8.28515625" style="23" customWidth="1"/>
    <col min="15273" max="15283" width="0" style="23" hidden="1" customWidth="1"/>
    <col min="15284" max="15284" width="32.85546875" style="23" customWidth="1"/>
    <col min="15285" max="15291" width="9.140625" style="23"/>
    <col min="15292" max="15292" width="9.140625" style="23" customWidth="1"/>
    <col min="15293" max="15518" width="9.140625" style="23"/>
    <col min="15519" max="15519" width="8.5703125" style="23" customWidth="1"/>
    <col min="15520" max="15521" width="0" style="23" hidden="1" customWidth="1"/>
    <col min="15522" max="15522" width="14.85546875" style="23" customWidth="1"/>
    <col min="15523" max="15523" width="28" style="23" customWidth="1"/>
    <col min="15524" max="15525" width="15.85546875" style="23" customWidth="1"/>
    <col min="15526" max="15526" width="59" style="23" customWidth="1"/>
    <col min="15527" max="15527" width="27.28515625" style="23" customWidth="1"/>
    <col min="15528" max="15528" width="8.28515625" style="23" customWidth="1"/>
    <col min="15529" max="15539" width="0" style="23" hidden="1" customWidth="1"/>
    <col min="15540" max="15540" width="32.85546875" style="23" customWidth="1"/>
    <col min="15541" max="15547" width="9.140625" style="23"/>
    <col min="15548" max="15548" width="9.140625" style="23" customWidth="1"/>
    <col min="15549" max="15774" width="9.140625" style="23"/>
    <col min="15775" max="15775" width="8.5703125" style="23" customWidth="1"/>
    <col min="15776" max="15777" width="0" style="23" hidden="1" customWidth="1"/>
    <col min="15778" max="15778" width="14.85546875" style="23" customWidth="1"/>
    <col min="15779" max="15779" width="28" style="23" customWidth="1"/>
    <col min="15780" max="15781" width="15.85546875" style="23" customWidth="1"/>
    <col min="15782" max="15782" width="59" style="23" customWidth="1"/>
    <col min="15783" max="15783" width="27.28515625" style="23" customWidth="1"/>
    <col min="15784" max="15784" width="8.28515625" style="23" customWidth="1"/>
    <col min="15785" max="15795" width="0" style="23" hidden="1" customWidth="1"/>
    <col min="15796" max="15796" width="32.85546875" style="23" customWidth="1"/>
    <col min="15797" max="15803" width="9.140625" style="23"/>
    <col min="15804" max="15804" width="9.140625" style="23" customWidth="1"/>
    <col min="15805" max="16030" width="9.140625" style="23"/>
    <col min="16031" max="16031" width="8.5703125" style="23" customWidth="1"/>
    <col min="16032" max="16033" width="0" style="23" hidden="1" customWidth="1"/>
    <col min="16034" max="16034" width="14.85546875" style="23" customWidth="1"/>
    <col min="16035" max="16035" width="28" style="23" customWidth="1"/>
    <col min="16036" max="16037" width="15.85546875" style="23" customWidth="1"/>
    <col min="16038" max="16038" width="59" style="23" customWidth="1"/>
    <col min="16039" max="16039" width="27.28515625" style="23" customWidth="1"/>
    <col min="16040" max="16040" width="8.28515625" style="23" customWidth="1"/>
    <col min="16041" max="16051" width="0" style="23" hidden="1" customWidth="1"/>
    <col min="16052" max="16052" width="32.85546875" style="23" customWidth="1"/>
    <col min="16053" max="16059" width="9.140625" style="23"/>
    <col min="16060" max="16060" width="9.140625" style="23" customWidth="1"/>
    <col min="16061" max="16384" width="9.140625" style="23"/>
  </cols>
  <sheetData>
    <row r="2" spans="1:5" ht="44.25" customHeight="1" x14ac:dyDescent="0.25">
      <c r="A2" s="121" t="s">
        <v>7</v>
      </c>
      <c r="B2" s="121"/>
      <c r="C2" s="121"/>
      <c r="D2" s="121"/>
      <c r="E2" s="121"/>
    </row>
    <row r="3" spans="1:5" ht="14.25" customHeight="1" x14ac:dyDescent="0.25">
      <c r="A3" s="122"/>
      <c r="B3" s="123"/>
      <c r="C3" s="123"/>
      <c r="D3" s="21"/>
      <c r="E3" s="21"/>
    </row>
    <row r="4" spans="1:5" s="24" customFormat="1" ht="66.75" customHeight="1" x14ac:dyDescent="0.25">
      <c r="A4" s="2" t="s">
        <v>0</v>
      </c>
      <c r="B4" s="2" t="s">
        <v>1</v>
      </c>
      <c r="C4" s="2" t="s">
        <v>167</v>
      </c>
      <c r="D4" s="2" t="s">
        <v>6</v>
      </c>
      <c r="E4" s="2" t="s">
        <v>3</v>
      </c>
    </row>
    <row r="5" spans="1:5" ht="27.75" customHeight="1" x14ac:dyDescent="0.25">
      <c r="A5" s="15">
        <v>1</v>
      </c>
      <c r="B5" s="14" t="s">
        <v>166</v>
      </c>
      <c r="C5" s="25" t="s">
        <v>5</v>
      </c>
      <c r="D5" s="9">
        <v>6</v>
      </c>
      <c r="E5" s="26"/>
    </row>
    <row r="6" spans="1:5" ht="27.75" customHeight="1" x14ac:dyDescent="0.25">
      <c r="A6" s="15">
        <v>2</v>
      </c>
      <c r="B6" s="14" t="s">
        <v>165</v>
      </c>
      <c r="C6" s="25" t="s">
        <v>5</v>
      </c>
      <c r="D6" s="9">
        <v>6</v>
      </c>
      <c r="E6" s="26"/>
    </row>
    <row r="7" spans="1:5" ht="27.75" customHeight="1" x14ac:dyDescent="0.25">
      <c r="A7" s="15">
        <v>3</v>
      </c>
      <c r="B7" s="14" t="s">
        <v>164</v>
      </c>
      <c r="C7" s="25" t="s">
        <v>5</v>
      </c>
      <c r="D7" s="9">
        <v>6</v>
      </c>
      <c r="E7" s="26"/>
    </row>
    <row r="8" spans="1:5" ht="27.75" customHeight="1" x14ac:dyDescent="0.25">
      <c r="A8" s="15">
        <v>4</v>
      </c>
      <c r="B8" s="14" t="s">
        <v>163</v>
      </c>
      <c r="C8" s="25" t="s">
        <v>5</v>
      </c>
      <c r="D8" s="9">
        <v>6</v>
      </c>
      <c r="E8" s="26"/>
    </row>
    <row r="9" spans="1:5" ht="27.75" customHeight="1" x14ac:dyDescent="0.25">
      <c r="A9" s="15">
        <v>5</v>
      </c>
      <c r="B9" s="14" t="s">
        <v>162</v>
      </c>
      <c r="C9" s="25" t="s">
        <v>5</v>
      </c>
      <c r="D9" s="9">
        <v>6</v>
      </c>
      <c r="E9" s="26"/>
    </row>
    <row r="10" spans="1:5" ht="27.75" customHeight="1" x14ac:dyDescent="0.25">
      <c r="A10" s="15">
        <v>6</v>
      </c>
      <c r="B10" s="14" t="s">
        <v>161</v>
      </c>
      <c r="C10" s="25" t="s">
        <v>5</v>
      </c>
      <c r="D10" s="9">
        <v>6</v>
      </c>
      <c r="E10" s="26"/>
    </row>
    <row r="11" spans="1:5" ht="27.75" customHeight="1" x14ac:dyDescent="0.25">
      <c r="A11" s="15">
        <v>7</v>
      </c>
      <c r="B11" s="14" t="s">
        <v>160</v>
      </c>
      <c r="C11" s="25" t="s">
        <v>5</v>
      </c>
      <c r="D11" s="9">
        <v>6</v>
      </c>
      <c r="E11" s="26"/>
    </row>
    <row r="12" spans="1:5" ht="27.75" customHeight="1" x14ac:dyDescent="0.25">
      <c r="A12" s="15">
        <v>8</v>
      </c>
      <c r="B12" s="14" t="s">
        <v>159</v>
      </c>
      <c r="C12" s="25" t="s">
        <v>5</v>
      </c>
      <c r="D12" s="9">
        <v>6</v>
      </c>
      <c r="E12" s="26"/>
    </row>
    <row r="13" spans="1:5" ht="27.75" customHeight="1" x14ac:dyDescent="0.25">
      <c r="A13" s="15">
        <v>9</v>
      </c>
      <c r="B13" s="14" t="s">
        <v>158</v>
      </c>
      <c r="C13" s="25" t="s">
        <v>4</v>
      </c>
      <c r="D13" s="18">
        <v>4</v>
      </c>
      <c r="E13" s="26"/>
    </row>
    <row r="14" spans="1:5" ht="27.75" customHeight="1" x14ac:dyDescent="0.25">
      <c r="A14" s="15">
        <v>10</v>
      </c>
      <c r="B14" s="14" t="s">
        <v>157</v>
      </c>
      <c r="C14" s="25" t="s">
        <v>5</v>
      </c>
      <c r="D14" s="9">
        <v>6</v>
      </c>
      <c r="E14" s="26"/>
    </row>
    <row r="15" spans="1:5" ht="27.75" customHeight="1" x14ac:dyDescent="0.25">
      <c r="A15" s="15">
        <v>11</v>
      </c>
      <c r="B15" s="14" t="s">
        <v>156</v>
      </c>
      <c r="C15" s="25" t="s">
        <v>5</v>
      </c>
      <c r="D15" s="9">
        <v>6</v>
      </c>
      <c r="E15" s="26"/>
    </row>
    <row r="16" spans="1:5" ht="27.75" customHeight="1" x14ac:dyDescent="0.25">
      <c r="A16" s="15">
        <v>12</v>
      </c>
      <c r="B16" s="14" t="s">
        <v>155</v>
      </c>
      <c r="C16" s="25" t="s">
        <v>5</v>
      </c>
      <c r="D16" s="9">
        <v>6</v>
      </c>
      <c r="E16" s="26"/>
    </row>
    <row r="17" spans="1:5" ht="27.75" customHeight="1" x14ac:dyDescent="0.25">
      <c r="A17" s="15">
        <v>13</v>
      </c>
      <c r="B17" s="14" t="s">
        <v>154</v>
      </c>
      <c r="C17" s="25" t="s">
        <v>2</v>
      </c>
      <c r="D17" s="18">
        <v>4</v>
      </c>
      <c r="E17" s="26"/>
    </row>
    <row r="18" spans="1:5" ht="27.75" customHeight="1" x14ac:dyDescent="0.25">
      <c r="A18" s="15">
        <v>14</v>
      </c>
      <c r="B18" s="14" t="s">
        <v>153</v>
      </c>
      <c r="C18" s="25" t="s">
        <v>5</v>
      </c>
      <c r="D18" s="9">
        <v>6</v>
      </c>
      <c r="E18" s="26"/>
    </row>
    <row r="19" spans="1:5" ht="27.75" customHeight="1" x14ac:dyDescent="0.25">
      <c r="A19" s="15">
        <v>15</v>
      </c>
      <c r="B19" s="14" t="s">
        <v>152</v>
      </c>
      <c r="C19" s="25" t="s">
        <v>5</v>
      </c>
      <c r="D19" s="9">
        <v>6</v>
      </c>
      <c r="E19" s="26"/>
    </row>
    <row r="20" spans="1:5" ht="27.75" customHeight="1" x14ac:dyDescent="0.25">
      <c r="A20" s="15">
        <v>16</v>
      </c>
      <c r="B20" s="14" t="s">
        <v>151</v>
      </c>
      <c r="C20" s="25" t="s">
        <v>5</v>
      </c>
      <c r="D20" s="9">
        <v>6</v>
      </c>
      <c r="E20" s="26"/>
    </row>
    <row r="21" spans="1:5" ht="27.75" customHeight="1" x14ac:dyDescent="0.25">
      <c r="A21" s="15">
        <v>17</v>
      </c>
      <c r="B21" s="14" t="s">
        <v>150</v>
      </c>
      <c r="C21" s="25" t="s">
        <v>4</v>
      </c>
      <c r="D21" s="18">
        <v>4</v>
      </c>
      <c r="E21" s="26"/>
    </row>
    <row r="22" spans="1:5" ht="27.75" customHeight="1" x14ac:dyDescent="0.25">
      <c r="A22" s="15">
        <v>18</v>
      </c>
      <c r="B22" s="14" t="s">
        <v>149</v>
      </c>
      <c r="C22" s="25" t="s">
        <v>2</v>
      </c>
      <c r="D22" s="18">
        <v>4</v>
      </c>
      <c r="E22" s="26"/>
    </row>
    <row r="23" spans="1:5" ht="27.75" customHeight="1" x14ac:dyDescent="0.25">
      <c r="A23" s="15">
        <v>19</v>
      </c>
      <c r="B23" s="14" t="s">
        <v>148</v>
      </c>
      <c r="C23" s="25" t="s">
        <v>5</v>
      </c>
      <c r="D23" s="9">
        <v>6</v>
      </c>
      <c r="E23" s="26"/>
    </row>
    <row r="24" spans="1:5" ht="27.75" customHeight="1" x14ac:dyDescent="0.25">
      <c r="A24" s="15">
        <v>20</v>
      </c>
      <c r="B24" s="14" t="s">
        <v>147</v>
      </c>
      <c r="C24" s="25" t="s">
        <v>4</v>
      </c>
      <c r="D24" s="18">
        <v>4</v>
      </c>
      <c r="E24" s="26"/>
    </row>
    <row r="25" spans="1:5" ht="27.75" customHeight="1" x14ac:dyDescent="0.25">
      <c r="A25" s="15">
        <v>21</v>
      </c>
      <c r="B25" s="14" t="s">
        <v>146</v>
      </c>
      <c r="C25" s="25" t="s">
        <v>5</v>
      </c>
      <c r="D25" s="9">
        <v>6</v>
      </c>
      <c r="E25" s="26"/>
    </row>
    <row r="26" spans="1:5" ht="27.75" customHeight="1" x14ac:dyDescent="0.25">
      <c r="A26" s="15">
        <v>22</v>
      </c>
      <c r="B26" s="14" t="s">
        <v>145</v>
      </c>
      <c r="C26" s="25" t="s">
        <v>4</v>
      </c>
      <c r="D26" s="18">
        <v>4</v>
      </c>
      <c r="E26" s="26"/>
    </row>
    <row r="27" spans="1:5" ht="27.75" customHeight="1" x14ac:dyDescent="0.25">
      <c r="A27" s="15">
        <v>23</v>
      </c>
      <c r="B27" s="14" t="s">
        <v>144</v>
      </c>
      <c r="C27" s="25" t="s">
        <v>2</v>
      </c>
      <c r="D27" s="18">
        <v>4</v>
      </c>
      <c r="E27" s="26"/>
    </row>
    <row r="28" spans="1:5" ht="27.75" customHeight="1" x14ac:dyDescent="0.25">
      <c r="A28" s="15">
        <v>24</v>
      </c>
      <c r="B28" s="14" t="s">
        <v>143</v>
      </c>
      <c r="C28" s="25" t="s">
        <v>2</v>
      </c>
      <c r="D28" s="18">
        <v>4</v>
      </c>
      <c r="E28" s="26"/>
    </row>
    <row r="29" spans="1:5" ht="27.75" customHeight="1" x14ac:dyDescent="0.25">
      <c r="A29" s="15">
        <v>25</v>
      </c>
      <c r="B29" s="14" t="s">
        <v>142</v>
      </c>
      <c r="C29" s="25" t="s">
        <v>4</v>
      </c>
      <c r="D29" s="18">
        <v>4</v>
      </c>
      <c r="E29" s="26"/>
    </row>
    <row r="30" spans="1:5" ht="27.75" customHeight="1" x14ac:dyDescent="0.25">
      <c r="A30" s="15">
        <v>26</v>
      </c>
      <c r="B30" s="14" t="s">
        <v>141</v>
      </c>
      <c r="C30" s="25" t="s">
        <v>2</v>
      </c>
      <c r="D30" s="18">
        <v>4</v>
      </c>
      <c r="E30" s="26"/>
    </row>
    <row r="31" spans="1:5" ht="27.75" customHeight="1" x14ac:dyDescent="0.25">
      <c r="A31" s="15">
        <v>27</v>
      </c>
      <c r="B31" s="14" t="s">
        <v>140</v>
      </c>
      <c r="C31" s="25" t="s">
        <v>5</v>
      </c>
      <c r="D31" s="9">
        <v>6</v>
      </c>
      <c r="E31" s="26"/>
    </row>
    <row r="32" spans="1:5" ht="27.75" customHeight="1" x14ac:dyDescent="0.25">
      <c r="A32" s="15">
        <v>28</v>
      </c>
      <c r="B32" s="14" t="s">
        <v>139</v>
      </c>
      <c r="C32" s="25" t="s">
        <v>5</v>
      </c>
      <c r="D32" s="9">
        <v>6</v>
      </c>
      <c r="E32" s="26"/>
    </row>
    <row r="33" spans="1:5" ht="27.75" customHeight="1" x14ac:dyDescent="0.25">
      <c r="A33" s="15">
        <v>29</v>
      </c>
      <c r="B33" s="14" t="s">
        <v>138</v>
      </c>
      <c r="C33" s="25" t="s">
        <v>5</v>
      </c>
      <c r="D33" s="9">
        <v>6</v>
      </c>
      <c r="E33" s="26"/>
    </row>
    <row r="34" spans="1:5" ht="27.75" customHeight="1" x14ac:dyDescent="0.25">
      <c r="A34" s="15">
        <v>30</v>
      </c>
      <c r="B34" s="14" t="s">
        <v>137</v>
      </c>
      <c r="C34" s="25" t="s">
        <v>2</v>
      </c>
      <c r="D34" s="18">
        <v>4</v>
      </c>
      <c r="E34" s="26"/>
    </row>
    <row r="35" spans="1:5" ht="27.75" customHeight="1" x14ac:dyDescent="0.25">
      <c r="A35" s="15">
        <v>31</v>
      </c>
      <c r="B35" s="14" t="s">
        <v>136</v>
      </c>
      <c r="C35" s="25" t="s">
        <v>5</v>
      </c>
      <c r="D35" s="9">
        <v>6</v>
      </c>
      <c r="E35" s="26"/>
    </row>
    <row r="36" spans="1:5" ht="27.75" customHeight="1" x14ac:dyDescent="0.25">
      <c r="A36" s="15">
        <v>32</v>
      </c>
      <c r="B36" s="14" t="s">
        <v>135</v>
      </c>
      <c r="C36" s="25" t="s">
        <v>2</v>
      </c>
      <c r="D36" s="18">
        <v>4</v>
      </c>
      <c r="E36" s="26"/>
    </row>
    <row r="37" spans="1:5" ht="27.75" customHeight="1" x14ac:dyDescent="0.25">
      <c r="A37" s="15">
        <v>33</v>
      </c>
      <c r="B37" s="14" t="s">
        <v>134</v>
      </c>
      <c r="C37" s="25" t="s">
        <v>5</v>
      </c>
      <c r="D37" s="9">
        <v>6</v>
      </c>
      <c r="E37" s="26"/>
    </row>
    <row r="38" spans="1:5" ht="27.75" customHeight="1" x14ac:dyDescent="0.25">
      <c r="A38" s="15">
        <v>34</v>
      </c>
      <c r="B38" s="14" t="s">
        <v>133</v>
      </c>
      <c r="C38" s="25" t="s">
        <v>2</v>
      </c>
      <c r="D38" s="18">
        <v>4</v>
      </c>
      <c r="E38" s="26"/>
    </row>
    <row r="39" spans="1:5" ht="27.75" customHeight="1" x14ac:dyDescent="0.25">
      <c r="A39" s="15">
        <v>35</v>
      </c>
      <c r="B39" s="14" t="s">
        <v>132</v>
      </c>
      <c r="C39" s="25" t="s">
        <v>4</v>
      </c>
      <c r="D39" s="18">
        <v>4</v>
      </c>
      <c r="E39" s="26"/>
    </row>
    <row r="40" spans="1:5" ht="27.75" customHeight="1" x14ac:dyDescent="0.25">
      <c r="A40" s="15">
        <v>36</v>
      </c>
      <c r="B40" s="14" t="s">
        <v>131</v>
      </c>
      <c r="C40" s="25" t="s">
        <v>5</v>
      </c>
      <c r="D40" s="9">
        <v>6</v>
      </c>
      <c r="E40" s="26"/>
    </row>
    <row r="41" spans="1:5" ht="27.75" customHeight="1" x14ac:dyDescent="0.25">
      <c r="A41" s="15">
        <v>37</v>
      </c>
      <c r="B41" s="14" t="s">
        <v>130</v>
      </c>
      <c r="C41" s="25" t="s">
        <v>4</v>
      </c>
      <c r="D41" s="18">
        <v>4</v>
      </c>
      <c r="E41" s="26"/>
    </row>
    <row r="42" spans="1:5" ht="27.75" customHeight="1" x14ac:dyDescent="0.25">
      <c r="A42" s="15">
        <v>38</v>
      </c>
      <c r="B42" s="14" t="s">
        <v>129</v>
      </c>
      <c r="C42" s="25" t="s">
        <v>4</v>
      </c>
      <c r="D42" s="18">
        <v>4</v>
      </c>
      <c r="E42" s="26"/>
    </row>
    <row r="43" spans="1:5" ht="27.75" customHeight="1" x14ac:dyDescent="0.25">
      <c r="A43" s="15">
        <v>39</v>
      </c>
      <c r="B43" s="14" t="s">
        <v>128</v>
      </c>
      <c r="C43" s="25" t="s">
        <v>2</v>
      </c>
      <c r="D43" s="18">
        <v>4</v>
      </c>
      <c r="E43" s="26"/>
    </row>
    <row r="44" spans="1:5" ht="27.75" customHeight="1" x14ac:dyDescent="0.25">
      <c r="A44" s="15">
        <v>40</v>
      </c>
      <c r="B44" s="14" t="s">
        <v>127</v>
      </c>
      <c r="C44" s="25" t="s">
        <v>2</v>
      </c>
      <c r="D44" s="18">
        <v>4</v>
      </c>
      <c r="E44" s="26"/>
    </row>
    <row r="45" spans="1:5" ht="27.75" customHeight="1" x14ac:dyDescent="0.25">
      <c r="A45" s="15">
        <v>41</v>
      </c>
      <c r="B45" s="14" t="s">
        <v>126</v>
      </c>
      <c r="C45" s="25" t="s">
        <v>4</v>
      </c>
      <c r="D45" s="18">
        <v>4</v>
      </c>
      <c r="E45" s="26"/>
    </row>
    <row r="46" spans="1:5" ht="27.75" customHeight="1" x14ac:dyDescent="0.25">
      <c r="A46" s="15">
        <v>42</v>
      </c>
      <c r="B46" s="14" t="s">
        <v>125</v>
      </c>
      <c r="C46" s="25" t="s">
        <v>2</v>
      </c>
      <c r="D46" s="18">
        <v>4</v>
      </c>
      <c r="E46" s="26"/>
    </row>
    <row r="47" spans="1:5" ht="27.75" customHeight="1" x14ac:dyDescent="0.25">
      <c r="A47" s="15">
        <v>43</v>
      </c>
      <c r="B47" s="14" t="s">
        <v>124</v>
      </c>
      <c r="C47" s="25" t="s">
        <v>2</v>
      </c>
      <c r="D47" s="18">
        <v>4</v>
      </c>
      <c r="E47" s="26"/>
    </row>
    <row r="48" spans="1:5" ht="27.75" customHeight="1" x14ac:dyDescent="0.25">
      <c r="A48" s="15">
        <v>44</v>
      </c>
      <c r="B48" s="14" t="s">
        <v>123</v>
      </c>
      <c r="C48" s="25" t="s">
        <v>2</v>
      </c>
      <c r="D48" s="18">
        <v>4</v>
      </c>
      <c r="E48" s="26"/>
    </row>
    <row r="49" spans="1:5" ht="27.75" customHeight="1" x14ac:dyDescent="0.25">
      <c r="A49" s="15">
        <v>45</v>
      </c>
      <c r="B49" s="14" t="s">
        <v>122</v>
      </c>
      <c r="C49" s="25" t="s">
        <v>2</v>
      </c>
      <c r="D49" s="18">
        <v>4</v>
      </c>
      <c r="E49" s="26"/>
    </row>
    <row r="50" spans="1:5" ht="27.75" customHeight="1" x14ac:dyDescent="0.25">
      <c r="A50" s="15">
        <v>46</v>
      </c>
      <c r="B50" s="14" t="s">
        <v>121</v>
      </c>
      <c r="C50" s="25" t="s">
        <v>5</v>
      </c>
      <c r="D50" s="9">
        <v>6</v>
      </c>
      <c r="E50" s="26"/>
    </row>
    <row r="51" spans="1:5" ht="27.75" customHeight="1" x14ac:dyDescent="0.25">
      <c r="A51" s="15">
        <v>47</v>
      </c>
      <c r="B51" s="14" t="s">
        <v>120</v>
      </c>
      <c r="C51" s="25" t="s">
        <v>2</v>
      </c>
      <c r="D51" s="18">
        <v>2</v>
      </c>
      <c r="E51" s="26"/>
    </row>
    <row r="52" spans="1:5" ht="27.75" customHeight="1" x14ac:dyDescent="0.25">
      <c r="A52" s="15">
        <v>48</v>
      </c>
      <c r="B52" s="14" t="s">
        <v>119</v>
      </c>
      <c r="C52" s="25" t="s">
        <v>2</v>
      </c>
      <c r="D52" s="18">
        <v>2</v>
      </c>
      <c r="E52" s="26"/>
    </row>
    <row r="53" spans="1:5" ht="27.75" customHeight="1" x14ac:dyDescent="0.25">
      <c r="A53" s="15">
        <v>49</v>
      </c>
      <c r="B53" s="14" t="s">
        <v>118</v>
      </c>
      <c r="C53" s="18">
        <v>0</v>
      </c>
      <c r="D53" s="18">
        <v>2</v>
      </c>
      <c r="E53" s="26"/>
    </row>
    <row r="54" spans="1:5" ht="27.75" customHeight="1" x14ac:dyDescent="0.25">
      <c r="A54" s="15">
        <v>50</v>
      </c>
      <c r="B54" s="14" t="s">
        <v>117</v>
      </c>
      <c r="C54" s="25" t="s">
        <v>2</v>
      </c>
      <c r="D54" s="18">
        <v>2</v>
      </c>
      <c r="E54" s="26"/>
    </row>
    <row r="55" spans="1:5" ht="27.75" customHeight="1" x14ac:dyDescent="0.25">
      <c r="A55" s="15">
        <v>51</v>
      </c>
      <c r="B55" s="14" t="s">
        <v>116</v>
      </c>
      <c r="C55" s="25" t="s">
        <v>2</v>
      </c>
      <c r="D55" s="18">
        <v>2</v>
      </c>
      <c r="E55" s="26"/>
    </row>
    <row r="56" spans="1:5" ht="27.75" customHeight="1" x14ac:dyDescent="0.25">
      <c r="A56" s="15">
        <v>52</v>
      </c>
      <c r="B56" s="14" t="s">
        <v>115</v>
      </c>
      <c r="C56" s="25" t="s">
        <v>5</v>
      </c>
      <c r="D56" s="9">
        <v>6</v>
      </c>
      <c r="E56" s="26"/>
    </row>
    <row r="57" spans="1:5" ht="27.75" customHeight="1" x14ac:dyDescent="0.25">
      <c r="A57" s="15">
        <v>53</v>
      </c>
      <c r="B57" s="17" t="s">
        <v>114</v>
      </c>
      <c r="C57" s="25" t="s">
        <v>5</v>
      </c>
      <c r="D57" s="9">
        <v>6</v>
      </c>
      <c r="E57" s="26"/>
    </row>
    <row r="58" spans="1:5" ht="27.75" customHeight="1" x14ac:dyDescent="0.25">
      <c r="A58" s="15">
        <v>54</v>
      </c>
      <c r="B58" s="14" t="s">
        <v>113</v>
      </c>
      <c r="C58" s="25" t="s">
        <v>5</v>
      </c>
      <c r="D58" s="9">
        <v>6</v>
      </c>
      <c r="E58" s="26"/>
    </row>
    <row r="59" spans="1:5" ht="27.75" customHeight="1" x14ac:dyDescent="0.25">
      <c r="A59" s="15">
        <v>55</v>
      </c>
      <c r="B59" s="14" t="s">
        <v>112</v>
      </c>
      <c r="C59" s="25" t="s">
        <v>5</v>
      </c>
      <c r="D59" s="9">
        <v>6</v>
      </c>
      <c r="E59" s="26"/>
    </row>
    <row r="60" spans="1:5" ht="27.75" customHeight="1" x14ac:dyDescent="0.25">
      <c r="A60" s="15">
        <v>56</v>
      </c>
      <c r="B60" s="14" t="s">
        <v>111</v>
      </c>
      <c r="C60" s="25" t="s">
        <v>5</v>
      </c>
      <c r="D60" s="9">
        <v>6</v>
      </c>
      <c r="E60" s="26"/>
    </row>
    <row r="61" spans="1:5" ht="27.75" customHeight="1" x14ac:dyDescent="0.25">
      <c r="A61" s="15">
        <v>57</v>
      </c>
      <c r="B61" s="14" t="s">
        <v>110</v>
      </c>
      <c r="C61" s="25" t="s">
        <v>5</v>
      </c>
      <c r="D61" s="9">
        <v>6</v>
      </c>
      <c r="E61" s="26"/>
    </row>
    <row r="62" spans="1:5" ht="27.75" customHeight="1" x14ac:dyDescent="0.25">
      <c r="A62" s="15">
        <v>58</v>
      </c>
      <c r="B62" s="14" t="s">
        <v>109</v>
      </c>
      <c r="C62" s="25" t="s">
        <v>5</v>
      </c>
      <c r="D62" s="9">
        <v>6</v>
      </c>
      <c r="E62" s="26"/>
    </row>
    <row r="63" spans="1:5" ht="27.75" customHeight="1" x14ac:dyDescent="0.25">
      <c r="A63" s="15">
        <v>59</v>
      </c>
      <c r="B63" s="14" t="s">
        <v>108</v>
      </c>
      <c r="C63" s="25" t="s">
        <v>5</v>
      </c>
      <c r="D63" s="9">
        <v>6</v>
      </c>
      <c r="E63" s="26"/>
    </row>
    <row r="64" spans="1:5" ht="27.75" customHeight="1" x14ac:dyDescent="0.25">
      <c r="A64" s="15">
        <v>60</v>
      </c>
      <c r="B64" s="14" t="s">
        <v>107</v>
      </c>
      <c r="C64" s="25" t="s">
        <v>5</v>
      </c>
      <c r="D64" s="9">
        <v>6</v>
      </c>
      <c r="E64" s="26"/>
    </row>
    <row r="65" spans="1:5" ht="27.75" customHeight="1" x14ac:dyDescent="0.25">
      <c r="A65" s="15">
        <v>61</v>
      </c>
      <c r="B65" s="14" t="s">
        <v>106</v>
      </c>
      <c r="C65" s="25" t="s">
        <v>5</v>
      </c>
      <c r="D65" s="9">
        <v>6</v>
      </c>
      <c r="E65" s="26"/>
    </row>
    <row r="66" spans="1:5" ht="27.75" customHeight="1" x14ac:dyDescent="0.25">
      <c r="A66" s="15">
        <v>62</v>
      </c>
      <c r="B66" s="14" t="s">
        <v>105</v>
      </c>
      <c r="C66" s="25" t="s">
        <v>5</v>
      </c>
      <c r="D66" s="9">
        <v>6</v>
      </c>
      <c r="E66" s="26"/>
    </row>
    <row r="67" spans="1:5" ht="27.75" customHeight="1" x14ac:dyDescent="0.25">
      <c r="A67" s="15">
        <v>63</v>
      </c>
      <c r="B67" s="14" t="s">
        <v>104</v>
      </c>
      <c r="C67" s="25" t="s">
        <v>5</v>
      </c>
      <c r="D67" s="9">
        <v>6</v>
      </c>
      <c r="E67" s="26"/>
    </row>
    <row r="68" spans="1:5" ht="27.75" customHeight="1" x14ac:dyDescent="0.25">
      <c r="A68" s="15">
        <v>64</v>
      </c>
      <c r="B68" s="14" t="s">
        <v>103</v>
      </c>
      <c r="C68" s="25" t="s">
        <v>5</v>
      </c>
      <c r="D68" s="9">
        <v>6</v>
      </c>
      <c r="E68" s="26"/>
    </row>
    <row r="69" spans="1:5" ht="27.75" customHeight="1" x14ac:dyDescent="0.25">
      <c r="A69" s="15">
        <v>65</v>
      </c>
      <c r="B69" s="14" t="s">
        <v>102</v>
      </c>
      <c r="C69" s="25" t="s">
        <v>5</v>
      </c>
      <c r="D69" s="9">
        <v>6</v>
      </c>
      <c r="E69" s="26"/>
    </row>
    <row r="70" spans="1:5" ht="27.75" customHeight="1" x14ac:dyDescent="0.25">
      <c r="A70" s="15">
        <v>66</v>
      </c>
      <c r="B70" s="14" t="s">
        <v>101</v>
      </c>
      <c r="C70" s="25" t="s">
        <v>5</v>
      </c>
      <c r="D70" s="9">
        <v>6</v>
      </c>
      <c r="E70" s="26"/>
    </row>
    <row r="71" spans="1:5" ht="27.75" customHeight="1" x14ac:dyDescent="0.25">
      <c r="A71" s="15">
        <v>67</v>
      </c>
      <c r="B71" s="14" t="s">
        <v>100</v>
      </c>
      <c r="C71" s="25" t="s">
        <v>5</v>
      </c>
      <c r="D71" s="9">
        <v>6</v>
      </c>
      <c r="E71" s="26"/>
    </row>
    <row r="72" spans="1:5" ht="27.75" customHeight="1" x14ac:dyDescent="0.25">
      <c r="A72" s="15">
        <v>68</v>
      </c>
      <c r="B72" s="14" t="s">
        <v>99</v>
      </c>
      <c r="C72" s="25" t="s">
        <v>5</v>
      </c>
      <c r="D72" s="9">
        <v>6</v>
      </c>
      <c r="E72" s="26"/>
    </row>
    <row r="73" spans="1:5" ht="27.75" customHeight="1" x14ac:dyDescent="0.25">
      <c r="A73" s="15">
        <v>69</v>
      </c>
      <c r="B73" s="14" t="s">
        <v>98</v>
      </c>
      <c r="C73" s="25" t="s">
        <v>5</v>
      </c>
      <c r="D73" s="9">
        <v>6</v>
      </c>
      <c r="E73" s="26"/>
    </row>
    <row r="74" spans="1:5" ht="27.75" customHeight="1" x14ac:dyDescent="0.25">
      <c r="A74" s="15">
        <v>70</v>
      </c>
      <c r="B74" s="14" t="s">
        <v>97</v>
      </c>
      <c r="C74" s="25" t="s">
        <v>5</v>
      </c>
      <c r="D74" s="9">
        <v>6</v>
      </c>
      <c r="E74" s="26"/>
    </row>
    <row r="75" spans="1:5" ht="27.75" customHeight="1" x14ac:dyDescent="0.25">
      <c r="A75" s="15">
        <v>71</v>
      </c>
      <c r="B75" s="14" t="s">
        <v>96</v>
      </c>
      <c r="C75" s="25" t="s">
        <v>5</v>
      </c>
      <c r="D75" s="9">
        <v>6</v>
      </c>
      <c r="E75" s="26"/>
    </row>
    <row r="76" spans="1:5" ht="27.75" customHeight="1" x14ac:dyDescent="0.25">
      <c r="A76" s="15">
        <v>72</v>
      </c>
      <c r="B76" s="14" t="s">
        <v>95</v>
      </c>
      <c r="C76" s="25" t="s">
        <v>5</v>
      </c>
      <c r="D76" s="9">
        <v>6</v>
      </c>
      <c r="E76" s="26"/>
    </row>
    <row r="77" spans="1:5" ht="27.75" customHeight="1" x14ac:dyDescent="0.25">
      <c r="A77" s="15">
        <v>73</v>
      </c>
      <c r="B77" s="14" t="s">
        <v>94</v>
      </c>
      <c r="C77" s="25" t="s">
        <v>5</v>
      </c>
      <c r="D77" s="9">
        <v>6</v>
      </c>
      <c r="E77" s="26"/>
    </row>
    <row r="78" spans="1:5" ht="27.75" customHeight="1" x14ac:dyDescent="0.25">
      <c r="A78" s="15">
        <v>74</v>
      </c>
      <c r="B78" s="14" t="s">
        <v>93</v>
      </c>
      <c r="C78" s="25" t="s">
        <v>5</v>
      </c>
      <c r="D78" s="9">
        <v>6</v>
      </c>
      <c r="E78" s="26"/>
    </row>
    <row r="79" spans="1:5" ht="27.75" customHeight="1" x14ac:dyDescent="0.25">
      <c r="A79" s="15">
        <v>75</v>
      </c>
      <c r="B79" s="14" t="s">
        <v>92</v>
      </c>
      <c r="C79" s="25" t="s">
        <v>5</v>
      </c>
      <c r="D79" s="9">
        <v>6</v>
      </c>
      <c r="E79" s="26"/>
    </row>
    <row r="80" spans="1:5" ht="27.75" customHeight="1" x14ac:dyDescent="0.25">
      <c r="A80" s="15">
        <v>76</v>
      </c>
      <c r="B80" s="14" t="s">
        <v>91</v>
      </c>
      <c r="C80" s="25" t="s">
        <v>5</v>
      </c>
      <c r="D80" s="9">
        <v>6</v>
      </c>
      <c r="E80" s="26"/>
    </row>
    <row r="81" spans="1:5" ht="27.75" customHeight="1" x14ac:dyDescent="0.25">
      <c r="A81" s="15">
        <v>77</v>
      </c>
      <c r="B81" s="14" t="s">
        <v>90</v>
      </c>
      <c r="C81" s="25" t="s">
        <v>5</v>
      </c>
      <c r="D81" s="9">
        <v>6</v>
      </c>
      <c r="E81" s="26"/>
    </row>
    <row r="82" spans="1:5" ht="27.75" customHeight="1" x14ac:dyDescent="0.25">
      <c r="A82" s="15">
        <v>78</v>
      </c>
      <c r="B82" s="14" t="s">
        <v>89</v>
      </c>
      <c r="C82" s="25" t="s">
        <v>5</v>
      </c>
      <c r="D82" s="9">
        <v>6</v>
      </c>
      <c r="E82" s="26"/>
    </row>
    <row r="83" spans="1:5" ht="27.75" customHeight="1" x14ac:dyDescent="0.25">
      <c r="A83" s="15">
        <v>79</v>
      </c>
      <c r="B83" s="14" t="s">
        <v>88</v>
      </c>
      <c r="C83" s="25" t="s">
        <v>5</v>
      </c>
      <c r="D83" s="9">
        <v>6</v>
      </c>
      <c r="E83" s="26"/>
    </row>
    <row r="84" spans="1:5" ht="27.75" customHeight="1" x14ac:dyDescent="0.25">
      <c r="A84" s="15">
        <v>80</v>
      </c>
      <c r="B84" s="14" t="s">
        <v>87</v>
      </c>
      <c r="C84" s="25" t="s">
        <v>5</v>
      </c>
      <c r="D84" s="9">
        <v>6</v>
      </c>
      <c r="E84" s="26"/>
    </row>
    <row r="85" spans="1:5" ht="27.75" customHeight="1" x14ac:dyDescent="0.25">
      <c r="A85" s="15">
        <v>81</v>
      </c>
      <c r="B85" s="14" t="s">
        <v>86</v>
      </c>
      <c r="C85" s="25" t="s">
        <v>5</v>
      </c>
      <c r="D85" s="9">
        <v>6</v>
      </c>
      <c r="E85" s="26"/>
    </row>
    <row r="86" spans="1:5" ht="27.75" customHeight="1" x14ac:dyDescent="0.25">
      <c r="A86" s="15">
        <v>82</v>
      </c>
      <c r="B86" s="14" t="s">
        <v>85</v>
      </c>
      <c r="C86" s="25" t="s">
        <v>2</v>
      </c>
      <c r="D86" s="9">
        <v>2</v>
      </c>
      <c r="E86" s="26"/>
    </row>
    <row r="87" spans="1:5" ht="27.75" customHeight="1" x14ac:dyDescent="0.25">
      <c r="A87" s="15">
        <v>83</v>
      </c>
      <c r="B87" s="14" t="s">
        <v>84</v>
      </c>
      <c r="C87" s="25" t="s">
        <v>2</v>
      </c>
      <c r="D87" s="9">
        <v>2</v>
      </c>
      <c r="E87" s="26"/>
    </row>
    <row r="88" spans="1:5" ht="27.75" customHeight="1" x14ac:dyDescent="0.25">
      <c r="A88" s="15">
        <v>84</v>
      </c>
      <c r="B88" s="14" t="s">
        <v>83</v>
      </c>
      <c r="C88" s="25" t="s">
        <v>5</v>
      </c>
      <c r="D88" s="9">
        <v>6</v>
      </c>
      <c r="E88" s="26"/>
    </row>
    <row r="89" spans="1:5" ht="27.75" customHeight="1" x14ac:dyDescent="0.25">
      <c r="A89" s="15">
        <v>85</v>
      </c>
      <c r="B89" s="14" t="s">
        <v>82</v>
      </c>
      <c r="C89" s="25" t="s">
        <v>5</v>
      </c>
      <c r="D89" s="9">
        <v>6</v>
      </c>
      <c r="E89" s="26"/>
    </row>
    <row r="90" spans="1:5" ht="27.75" customHeight="1" x14ac:dyDescent="0.25">
      <c r="A90" s="15">
        <v>86</v>
      </c>
      <c r="B90" s="14" t="s">
        <v>81</v>
      </c>
      <c r="C90" s="25" t="s">
        <v>5</v>
      </c>
      <c r="D90" s="9">
        <v>6</v>
      </c>
      <c r="E90" s="26"/>
    </row>
    <row r="91" spans="1:5" ht="27.75" customHeight="1" x14ac:dyDescent="0.25">
      <c r="A91" s="15">
        <v>87</v>
      </c>
      <c r="B91" s="14" t="s">
        <v>80</v>
      </c>
      <c r="C91" s="25" t="s">
        <v>5</v>
      </c>
      <c r="D91" s="9">
        <v>6</v>
      </c>
      <c r="E91" s="26"/>
    </row>
    <row r="92" spans="1:5" ht="27.75" customHeight="1" x14ac:dyDescent="0.25">
      <c r="A92" s="15">
        <v>88</v>
      </c>
      <c r="B92" s="14" t="s">
        <v>79</v>
      </c>
      <c r="C92" s="25" t="s">
        <v>5</v>
      </c>
      <c r="D92" s="9">
        <v>6</v>
      </c>
      <c r="E92" s="26"/>
    </row>
    <row r="93" spans="1:5" ht="27.75" customHeight="1" x14ac:dyDescent="0.25">
      <c r="A93" s="15">
        <v>89</v>
      </c>
      <c r="B93" s="14" t="s">
        <v>78</v>
      </c>
      <c r="C93" s="25" t="s">
        <v>5</v>
      </c>
      <c r="D93" s="9">
        <v>6</v>
      </c>
      <c r="E93" s="26"/>
    </row>
    <row r="94" spans="1:5" ht="27.75" customHeight="1" x14ac:dyDescent="0.25">
      <c r="A94" s="15">
        <v>90</v>
      </c>
      <c r="B94" s="14" t="s">
        <v>77</v>
      </c>
      <c r="C94" s="25" t="s">
        <v>5</v>
      </c>
      <c r="D94" s="9">
        <v>6</v>
      </c>
      <c r="E94" s="26"/>
    </row>
    <row r="95" spans="1:5" ht="27.75" customHeight="1" x14ac:dyDescent="0.25">
      <c r="A95" s="15">
        <v>91</v>
      </c>
      <c r="B95" s="14" t="s">
        <v>76</v>
      </c>
      <c r="C95" s="25" t="s">
        <v>5</v>
      </c>
      <c r="D95" s="9">
        <v>6</v>
      </c>
      <c r="E95" s="26"/>
    </row>
    <row r="96" spans="1:5" ht="27.75" customHeight="1" x14ac:dyDescent="0.25">
      <c r="A96" s="15">
        <v>92</v>
      </c>
      <c r="B96" s="14" t="s">
        <v>75</v>
      </c>
      <c r="C96" s="25" t="s">
        <v>2</v>
      </c>
      <c r="D96" s="9">
        <v>4</v>
      </c>
      <c r="E96" s="26"/>
    </row>
    <row r="97" spans="1:5" ht="27.75" customHeight="1" x14ac:dyDescent="0.25">
      <c r="A97" s="15">
        <v>93</v>
      </c>
      <c r="B97" s="14" t="s">
        <v>74</v>
      </c>
      <c r="C97" s="25" t="s">
        <v>5</v>
      </c>
      <c r="D97" s="9">
        <v>6</v>
      </c>
      <c r="E97" s="26"/>
    </row>
    <row r="98" spans="1:5" ht="27.75" customHeight="1" x14ac:dyDescent="0.25">
      <c r="A98" s="15">
        <v>94</v>
      </c>
      <c r="B98" s="14" t="s">
        <v>73</v>
      </c>
      <c r="C98" s="25" t="s">
        <v>5</v>
      </c>
      <c r="D98" s="9">
        <v>6</v>
      </c>
      <c r="E98" s="26"/>
    </row>
    <row r="99" spans="1:5" ht="27.75" customHeight="1" x14ac:dyDescent="0.25">
      <c r="A99" s="15">
        <v>95</v>
      </c>
      <c r="B99" s="14" t="s">
        <v>72</v>
      </c>
      <c r="C99" s="25" t="s">
        <v>5</v>
      </c>
      <c r="D99" s="9">
        <v>6</v>
      </c>
      <c r="E99" s="26"/>
    </row>
    <row r="100" spans="1:5" ht="27.75" customHeight="1" x14ac:dyDescent="0.25">
      <c r="A100" s="15">
        <v>96</v>
      </c>
      <c r="B100" s="14" t="s">
        <v>71</v>
      </c>
      <c r="C100" s="25" t="s">
        <v>5</v>
      </c>
      <c r="D100" s="9">
        <v>6</v>
      </c>
      <c r="E100" s="26"/>
    </row>
    <row r="101" spans="1:5" s="24" customFormat="1" ht="27.75" customHeight="1" x14ac:dyDescent="0.25">
      <c r="A101" s="15">
        <v>97</v>
      </c>
      <c r="B101" s="14" t="s">
        <v>70</v>
      </c>
      <c r="C101" s="25" t="s">
        <v>5</v>
      </c>
      <c r="D101" s="9">
        <v>6</v>
      </c>
      <c r="E101" s="26"/>
    </row>
    <row r="102" spans="1:5" ht="27.75" customHeight="1" x14ac:dyDescent="0.25">
      <c r="A102" s="15">
        <v>98</v>
      </c>
      <c r="B102" s="14" t="s">
        <v>69</v>
      </c>
      <c r="C102" s="25" t="s">
        <v>5</v>
      </c>
      <c r="D102" s="9">
        <v>6</v>
      </c>
      <c r="E102" s="26"/>
    </row>
    <row r="103" spans="1:5" ht="27.75" customHeight="1" x14ac:dyDescent="0.25">
      <c r="A103" s="15">
        <v>99</v>
      </c>
      <c r="B103" s="14" t="s">
        <v>68</v>
      </c>
      <c r="C103" s="25" t="s">
        <v>4</v>
      </c>
      <c r="D103" s="9">
        <v>4</v>
      </c>
      <c r="E103" s="26"/>
    </row>
    <row r="104" spans="1:5" ht="27.75" customHeight="1" x14ac:dyDescent="0.25">
      <c r="A104" s="15">
        <v>100</v>
      </c>
      <c r="B104" s="14" t="s">
        <v>67</v>
      </c>
      <c r="C104" s="25" t="s">
        <v>2</v>
      </c>
      <c r="D104" s="9">
        <v>4</v>
      </c>
      <c r="E104" s="26"/>
    </row>
    <row r="105" spans="1:5" ht="27.75" customHeight="1" x14ac:dyDescent="0.25">
      <c r="A105" s="15">
        <v>101</v>
      </c>
      <c r="B105" s="14" t="s">
        <v>66</v>
      </c>
      <c r="C105" s="25" t="s">
        <v>4</v>
      </c>
      <c r="D105" s="9">
        <v>4</v>
      </c>
      <c r="E105" s="26"/>
    </row>
    <row r="106" spans="1:5" ht="27.75" customHeight="1" x14ac:dyDescent="0.25">
      <c r="A106" s="15">
        <v>102</v>
      </c>
      <c r="B106" s="14" t="s">
        <v>65</v>
      </c>
      <c r="C106" s="25" t="s">
        <v>4</v>
      </c>
      <c r="D106" s="9">
        <v>4</v>
      </c>
      <c r="E106" s="26"/>
    </row>
    <row r="107" spans="1:5" ht="27.75" customHeight="1" x14ac:dyDescent="0.25">
      <c r="A107" s="15">
        <v>103</v>
      </c>
      <c r="B107" s="14" t="s">
        <v>64</v>
      </c>
      <c r="C107" s="25" t="s">
        <v>4</v>
      </c>
      <c r="D107" s="9">
        <v>4</v>
      </c>
      <c r="E107" s="26"/>
    </row>
    <row r="108" spans="1:5" ht="27.75" customHeight="1" x14ac:dyDescent="0.25">
      <c r="A108" s="15">
        <v>104</v>
      </c>
      <c r="B108" s="14" t="s">
        <v>63</v>
      </c>
      <c r="C108" s="25" t="s">
        <v>5</v>
      </c>
      <c r="D108" s="9">
        <v>6</v>
      </c>
      <c r="E108" s="26"/>
    </row>
    <row r="109" spans="1:5" ht="27.75" customHeight="1" x14ac:dyDescent="0.25">
      <c r="A109" s="15">
        <v>105</v>
      </c>
      <c r="B109" s="14" t="s">
        <v>62</v>
      </c>
      <c r="C109" s="25" t="s">
        <v>5</v>
      </c>
      <c r="D109" s="9">
        <v>6</v>
      </c>
      <c r="E109" s="26"/>
    </row>
    <row r="110" spans="1:5" ht="27.75" customHeight="1" x14ac:dyDescent="0.25">
      <c r="A110" s="15">
        <v>106</v>
      </c>
      <c r="B110" s="14" t="s">
        <v>61</v>
      </c>
      <c r="C110" s="25" t="s">
        <v>5</v>
      </c>
      <c r="D110" s="9">
        <v>6</v>
      </c>
      <c r="E110" s="26"/>
    </row>
    <row r="111" spans="1:5" ht="27.75" customHeight="1" x14ac:dyDescent="0.25">
      <c r="A111" s="15">
        <v>107</v>
      </c>
      <c r="B111" s="14" t="s">
        <v>60</v>
      </c>
      <c r="C111" s="25" t="s">
        <v>5</v>
      </c>
      <c r="D111" s="9">
        <v>6</v>
      </c>
      <c r="E111" s="26"/>
    </row>
    <row r="112" spans="1:5" ht="27.75" customHeight="1" x14ac:dyDescent="0.25">
      <c r="A112" s="15">
        <v>108</v>
      </c>
      <c r="B112" s="14" t="s">
        <v>59</v>
      </c>
      <c r="C112" s="25" t="s">
        <v>5</v>
      </c>
      <c r="D112" s="9">
        <v>6</v>
      </c>
      <c r="E112" s="26"/>
    </row>
    <row r="113" spans="1:5" ht="27.75" customHeight="1" x14ac:dyDescent="0.25">
      <c r="A113" s="15">
        <v>109</v>
      </c>
      <c r="B113" s="14" t="s">
        <v>58</v>
      </c>
      <c r="C113" s="25" t="s">
        <v>4</v>
      </c>
      <c r="D113" s="9">
        <v>4</v>
      </c>
      <c r="E113" s="26"/>
    </row>
    <row r="114" spans="1:5" ht="27.75" customHeight="1" x14ac:dyDescent="0.25">
      <c r="A114" s="15">
        <v>110</v>
      </c>
      <c r="B114" s="14" t="s">
        <v>57</v>
      </c>
      <c r="C114" s="25" t="s">
        <v>5</v>
      </c>
      <c r="D114" s="9">
        <v>6</v>
      </c>
      <c r="E114" s="26"/>
    </row>
    <row r="115" spans="1:5" ht="27.75" customHeight="1" x14ac:dyDescent="0.25">
      <c r="A115" s="15">
        <v>111</v>
      </c>
      <c r="B115" s="14" t="s">
        <v>56</v>
      </c>
      <c r="C115" s="25" t="s">
        <v>5</v>
      </c>
      <c r="D115" s="9">
        <v>6</v>
      </c>
      <c r="E115" s="26"/>
    </row>
    <row r="116" spans="1:5" ht="27.75" customHeight="1" x14ac:dyDescent="0.25">
      <c r="A116" s="15">
        <v>112</v>
      </c>
      <c r="B116" s="14" t="s">
        <v>55</v>
      </c>
      <c r="C116" s="25" t="s">
        <v>5</v>
      </c>
      <c r="D116" s="9">
        <v>6</v>
      </c>
      <c r="E116" s="26"/>
    </row>
    <row r="117" spans="1:5" ht="27.75" customHeight="1" x14ac:dyDescent="0.25">
      <c r="A117" s="15">
        <v>113</v>
      </c>
      <c r="B117" s="14" t="s">
        <v>54</v>
      </c>
      <c r="C117" s="25" t="s">
        <v>5</v>
      </c>
      <c r="D117" s="9">
        <v>6</v>
      </c>
      <c r="E117" s="26"/>
    </row>
    <row r="118" spans="1:5" ht="27.75" customHeight="1" x14ac:dyDescent="0.25">
      <c r="A118" s="15">
        <v>114</v>
      </c>
      <c r="B118" s="14" t="s">
        <v>53</v>
      </c>
      <c r="C118" s="25" t="s">
        <v>5</v>
      </c>
      <c r="D118" s="9">
        <v>6</v>
      </c>
      <c r="E118" s="26"/>
    </row>
    <row r="119" spans="1:5" ht="27.75" customHeight="1" x14ac:dyDescent="0.25">
      <c r="A119" s="15">
        <v>115</v>
      </c>
      <c r="B119" s="14" t="s">
        <v>52</v>
      </c>
      <c r="C119" s="25" t="s">
        <v>5</v>
      </c>
      <c r="D119" s="9">
        <v>6</v>
      </c>
      <c r="E119" s="26"/>
    </row>
    <row r="120" spans="1:5" ht="27.75" customHeight="1" x14ac:dyDescent="0.25">
      <c r="A120" s="15">
        <v>116</v>
      </c>
      <c r="B120" s="14" t="s">
        <v>51</v>
      </c>
      <c r="C120" s="25" t="s">
        <v>5</v>
      </c>
      <c r="D120" s="9">
        <v>6</v>
      </c>
      <c r="E120" s="26"/>
    </row>
    <row r="121" spans="1:5" ht="27.75" customHeight="1" x14ac:dyDescent="0.25">
      <c r="A121" s="15">
        <v>117</v>
      </c>
      <c r="B121" s="14" t="s">
        <v>50</v>
      </c>
      <c r="C121" s="25" t="s">
        <v>5</v>
      </c>
      <c r="D121" s="9">
        <v>6</v>
      </c>
      <c r="E121" s="26"/>
    </row>
    <row r="122" spans="1:5" ht="27.75" customHeight="1" x14ac:dyDescent="0.25">
      <c r="A122" s="15">
        <v>118</v>
      </c>
      <c r="B122" s="14" t="s">
        <v>49</v>
      </c>
      <c r="C122" s="25" t="s">
        <v>5</v>
      </c>
      <c r="D122" s="9">
        <v>6</v>
      </c>
      <c r="E122" s="26"/>
    </row>
    <row r="123" spans="1:5" ht="27.75" customHeight="1" x14ac:dyDescent="0.25">
      <c r="A123" s="15">
        <v>119</v>
      </c>
      <c r="B123" s="14" t="s">
        <v>48</v>
      </c>
      <c r="C123" s="25" t="s">
        <v>5</v>
      </c>
      <c r="D123" s="9">
        <v>6</v>
      </c>
      <c r="E123" s="26"/>
    </row>
    <row r="124" spans="1:5" ht="27.75" customHeight="1" x14ac:dyDescent="0.25">
      <c r="A124" s="15">
        <v>120</v>
      </c>
      <c r="B124" s="14" t="s">
        <v>47</v>
      </c>
      <c r="C124" s="25" t="s">
        <v>5</v>
      </c>
      <c r="D124" s="9">
        <v>6</v>
      </c>
      <c r="E124" s="26"/>
    </row>
    <row r="125" spans="1:5" ht="27.75" customHeight="1" x14ac:dyDescent="0.25">
      <c r="A125" s="15">
        <v>121</v>
      </c>
      <c r="B125" s="14" t="s">
        <v>46</v>
      </c>
      <c r="C125" s="25" t="s">
        <v>5</v>
      </c>
      <c r="D125" s="9">
        <v>6</v>
      </c>
      <c r="E125" s="26"/>
    </row>
    <row r="126" spans="1:5" ht="27.75" customHeight="1" x14ac:dyDescent="0.25">
      <c r="A126" s="15">
        <v>122</v>
      </c>
      <c r="B126" s="14" t="s">
        <v>45</v>
      </c>
      <c r="C126" s="25" t="s">
        <v>5</v>
      </c>
      <c r="D126" s="9">
        <v>6</v>
      </c>
      <c r="E126" s="26"/>
    </row>
    <row r="127" spans="1:5" ht="27.75" customHeight="1" x14ac:dyDescent="0.25">
      <c r="A127" s="15">
        <v>123</v>
      </c>
      <c r="B127" s="14" t="s">
        <v>44</v>
      </c>
      <c r="C127" s="25" t="s">
        <v>5</v>
      </c>
      <c r="D127" s="9">
        <v>6</v>
      </c>
      <c r="E127" s="26"/>
    </row>
    <row r="128" spans="1:5" ht="27.75" customHeight="1" x14ac:dyDescent="0.25">
      <c r="A128" s="15">
        <v>124</v>
      </c>
      <c r="B128" s="14" t="s">
        <v>43</v>
      </c>
      <c r="C128" s="25" t="s">
        <v>5</v>
      </c>
      <c r="D128" s="9">
        <v>6</v>
      </c>
      <c r="E128" s="26"/>
    </row>
    <row r="130" spans="1:5" x14ac:dyDescent="0.25">
      <c r="A130" s="124" t="s">
        <v>226</v>
      </c>
      <c r="B130" s="124"/>
      <c r="C130" s="124"/>
      <c r="D130" s="124"/>
      <c r="E130" s="124"/>
    </row>
    <row r="131" spans="1:5" ht="60.75" customHeight="1" x14ac:dyDescent="0.25">
      <c r="A131" s="125" t="s">
        <v>227</v>
      </c>
      <c r="B131" s="125"/>
      <c r="C131" s="125"/>
      <c r="D131" s="125"/>
      <c r="E131" s="125"/>
    </row>
  </sheetData>
  <mergeCells count="4">
    <mergeCell ref="A2:E2"/>
    <mergeCell ref="A3:C3"/>
    <mergeCell ref="A130:E130"/>
    <mergeCell ref="A131:E131"/>
  </mergeCells>
  <pageMargins left="0.5" right="0.2" top="0.5" bottom="0.5" header="0" footer="0"/>
  <pageSetup orientation="portrait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zoomScaleNormal="100" workbookViewId="0">
      <selection activeCell="D13" sqref="D13"/>
    </sheetView>
  </sheetViews>
  <sheetFormatPr defaultRowHeight="16.5" x14ac:dyDescent="0.25"/>
  <cols>
    <col min="1" max="1" width="6.7109375" style="108" customWidth="1"/>
    <col min="2" max="2" width="21.85546875" style="88" customWidth="1"/>
    <col min="3" max="3" width="11.42578125" style="108" customWidth="1"/>
    <col min="4" max="4" width="21.85546875" style="108" customWidth="1"/>
    <col min="5" max="5" width="11" style="108" customWidth="1"/>
    <col min="6" max="6" width="9.140625" style="88"/>
    <col min="7" max="7" width="18.140625" style="89" customWidth="1"/>
    <col min="8" max="107" width="9.140625" style="88"/>
    <col min="108" max="108" width="8.5703125" style="88" customWidth="1"/>
    <col min="109" max="110" width="0" style="88" hidden="1" customWidth="1"/>
    <col min="111" max="111" width="14.85546875" style="88" customWidth="1"/>
    <col min="112" max="112" width="28" style="88" customWidth="1"/>
    <col min="113" max="114" width="15.85546875" style="88" customWidth="1"/>
    <col min="115" max="115" width="59" style="88" customWidth="1"/>
    <col min="116" max="116" width="27.28515625" style="88" customWidth="1"/>
    <col min="117" max="117" width="8.28515625" style="88" customWidth="1"/>
    <col min="118" max="128" width="0" style="88" hidden="1" customWidth="1"/>
    <col min="129" max="129" width="32.85546875" style="88" customWidth="1"/>
    <col min="130" max="136" width="9.140625" style="88"/>
    <col min="137" max="137" width="9.140625" style="88" customWidth="1"/>
    <col min="138" max="363" width="9.140625" style="88"/>
    <col min="364" max="364" width="8.5703125" style="88" customWidth="1"/>
    <col min="365" max="366" width="0" style="88" hidden="1" customWidth="1"/>
    <col min="367" max="367" width="14.85546875" style="88" customWidth="1"/>
    <col min="368" max="368" width="28" style="88" customWidth="1"/>
    <col min="369" max="370" width="15.85546875" style="88" customWidth="1"/>
    <col min="371" max="371" width="59" style="88" customWidth="1"/>
    <col min="372" max="372" width="27.28515625" style="88" customWidth="1"/>
    <col min="373" max="373" width="8.28515625" style="88" customWidth="1"/>
    <col min="374" max="384" width="0" style="88" hidden="1" customWidth="1"/>
    <col min="385" max="385" width="32.85546875" style="88" customWidth="1"/>
    <col min="386" max="392" width="9.140625" style="88"/>
    <col min="393" max="393" width="9.140625" style="88" customWidth="1"/>
    <col min="394" max="619" width="9.140625" style="88"/>
    <col min="620" max="620" width="8.5703125" style="88" customWidth="1"/>
    <col min="621" max="622" width="0" style="88" hidden="1" customWidth="1"/>
    <col min="623" max="623" width="14.85546875" style="88" customWidth="1"/>
    <col min="624" max="624" width="28" style="88" customWidth="1"/>
    <col min="625" max="626" width="15.85546875" style="88" customWidth="1"/>
    <col min="627" max="627" width="59" style="88" customWidth="1"/>
    <col min="628" max="628" width="27.28515625" style="88" customWidth="1"/>
    <col min="629" max="629" width="8.28515625" style="88" customWidth="1"/>
    <col min="630" max="640" width="0" style="88" hidden="1" customWidth="1"/>
    <col min="641" max="641" width="32.85546875" style="88" customWidth="1"/>
    <col min="642" max="648" width="9.140625" style="88"/>
    <col min="649" max="649" width="9.140625" style="88" customWidth="1"/>
    <col min="650" max="875" width="9.140625" style="88"/>
    <col min="876" max="876" width="8.5703125" style="88" customWidth="1"/>
    <col min="877" max="878" width="0" style="88" hidden="1" customWidth="1"/>
    <col min="879" max="879" width="14.85546875" style="88" customWidth="1"/>
    <col min="880" max="880" width="28" style="88" customWidth="1"/>
    <col min="881" max="882" width="15.85546875" style="88" customWidth="1"/>
    <col min="883" max="883" width="59" style="88" customWidth="1"/>
    <col min="884" max="884" width="27.28515625" style="88" customWidth="1"/>
    <col min="885" max="885" width="8.28515625" style="88" customWidth="1"/>
    <col min="886" max="896" width="0" style="88" hidden="1" customWidth="1"/>
    <col min="897" max="897" width="32.85546875" style="88" customWidth="1"/>
    <col min="898" max="904" width="9.140625" style="88"/>
    <col min="905" max="905" width="9.140625" style="88" customWidth="1"/>
    <col min="906" max="1131" width="9.140625" style="88"/>
    <col min="1132" max="1132" width="8.5703125" style="88" customWidth="1"/>
    <col min="1133" max="1134" width="0" style="88" hidden="1" customWidth="1"/>
    <col min="1135" max="1135" width="14.85546875" style="88" customWidth="1"/>
    <col min="1136" max="1136" width="28" style="88" customWidth="1"/>
    <col min="1137" max="1138" width="15.85546875" style="88" customWidth="1"/>
    <col min="1139" max="1139" width="59" style="88" customWidth="1"/>
    <col min="1140" max="1140" width="27.28515625" style="88" customWidth="1"/>
    <col min="1141" max="1141" width="8.28515625" style="88" customWidth="1"/>
    <col min="1142" max="1152" width="0" style="88" hidden="1" customWidth="1"/>
    <col min="1153" max="1153" width="32.85546875" style="88" customWidth="1"/>
    <col min="1154" max="1160" width="9.140625" style="88"/>
    <col min="1161" max="1161" width="9.140625" style="88" customWidth="1"/>
    <col min="1162" max="1387" width="9.140625" style="88"/>
    <col min="1388" max="1388" width="8.5703125" style="88" customWidth="1"/>
    <col min="1389" max="1390" width="0" style="88" hidden="1" customWidth="1"/>
    <col min="1391" max="1391" width="14.85546875" style="88" customWidth="1"/>
    <col min="1392" max="1392" width="28" style="88" customWidth="1"/>
    <col min="1393" max="1394" width="15.85546875" style="88" customWidth="1"/>
    <col min="1395" max="1395" width="59" style="88" customWidth="1"/>
    <col min="1396" max="1396" width="27.28515625" style="88" customWidth="1"/>
    <col min="1397" max="1397" width="8.28515625" style="88" customWidth="1"/>
    <col min="1398" max="1408" width="0" style="88" hidden="1" customWidth="1"/>
    <col min="1409" max="1409" width="32.85546875" style="88" customWidth="1"/>
    <col min="1410" max="1416" width="9.140625" style="88"/>
    <col min="1417" max="1417" width="9.140625" style="88" customWidth="1"/>
    <col min="1418" max="1643" width="9.140625" style="88"/>
    <col min="1644" max="1644" width="8.5703125" style="88" customWidth="1"/>
    <col min="1645" max="1646" width="0" style="88" hidden="1" customWidth="1"/>
    <col min="1647" max="1647" width="14.85546875" style="88" customWidth="1"/>
    <col min="1648" max="1648" width="28" style="88" customWidth="1"/>
    <col min="1649" max="1650" width="15.85546875" style="88" customWidth="1"/>
    <col min="1651" max="1651" width="59" style="88" customWidth="1"/>
    <col min="1652" max="1652" width="27.28515625" style="88" customWidth="1"/>
    <col min="1653" max="1653" width="8.28515625" style="88" customWidth="1"/>
    <col min="1654" max="1664" width="0" style="88" hidden="1" customWidth="1"/>
    <col min="1665" max="1665" width="32.85546875" style="88" customWidth="1"/>
    <col min="1666" max="1672" width="9.140625" style="88"/>
    <col min="1673" max="1673" width="9.140625" style="88" customWidth="1"/>
    <col min="1674" max="1899" width="9.140625" style="88"/>
    <col min="1900" max="1900" width="8.5703125" style="88" customWidth="1"/>
    <col min="1901" max="1902" width="0" style="88" hidden="1" customWidth="1"/>
    <col min="1903" max="1903" width="14.85546875" style="88" customWidth="1"/>
    <col min="1904" max="1904" width="28" style="88" customWidth="1"/>
    <col min="1905" max="1906" width="15.85546875" style="88" customWidth="1"/>
    <col min="1907" max="1907" width="59" style="88" customWidth="1"/>
    <col min="1908" max="1908" width="27.28515625" style="88" customWidth="1"/>
    <col min="1909" max="1909" width="8.28515625" style="88" customWidth="1"/>
    <col min="1910" max="1920" width="0" style="88" hidden="1" customWidth="1"/>
    <col min="1921" max="1921" width="32.85546875" style="88" customWidth="1"/>
    <col min="1922" max="1928" width="9.140625" style="88"/>
    <col min="1929" max="1929" width="9.140625" style="88" customWidth="1"/>
    <col min="1930" max="2155" width="9.140625" style="88"/>
    <col min="2156" max="2156" width="8.5703125" style="88" customWidth="1"/>
    <col min="2157" max="2158" width="0" style="88" hidden="1" customWidth="1"/>
    <col min="2159" max="2159" width="14.85546875" style="88" customWidth="1"/>
    <col min="2160" max="2160" width="28" style="88" customWidth="1"/>
    <col min="2161" max="2162" width="15.85546875" style="88" customWidth="1"/>
    <col min="2163" max="2163" width="59" style="88" customWidth="1"/>
    <col min="2164" max="2164" width="27.28515625" style="88" customWidth="1"/>
    <col min="2165" max="2165" width="8.28515625" style="88" customWidth="1"/>
    <col min="2166" max="2176" width="0" style="88" hidden="1" customWidth="1"/>
    <col min="2177" max="2177" width="32.85546875" style="88" customWidth="1"/>
    <col min="2178" max="2184" width="9.140625" style="88"/>
    <col min="2185" max="2185" width="9.140625" style="88" customWidth="1"/>
    <col min="2186" max="2411" width="9.140625" style="88"/>
    <col min="2412" max="2412" width="8.5703125" style="88" customWidth="1"/>
    <col min="2413" max="2414" width="0" style="88" hidden="1" customWidth="1"/>
    <col min="2415" max="2415" width="14.85546875" style="88" customWidth="1"/>
    <col min="2416" max="2416" width="28" style="88" customWidth="1"/>
    <col min="2417" max="2418" width="15.85546875" style="88" customWidth="1"/>
    <col min="2419" max="2419" width="59" style="88" customWidth="1"/>
    <col min="2420" max="2420" width="27.28515625" style="88" customWidth="1"/>
    <col min="2421" max="2421" width="8.28515625" style="88" customWidth="1"/>
    <col min="2422" max="2432" width="0" style="88" hidden="1" customWidth="1"/>
    <col min="2433" max="2433" width="32.85546875" style="88" customWidth="1"/>
    <col min="2434" max="2440" width="9.140625" style="88"/>
    <col min="2441" max="2441" width="9.140625" style="88" customWidth="1"/>
    <col min="2442" max="2667" width="9.140625" style="88"/>
    <col min="2668" max="2668" width="8.5703125" style="88" customWidth="1"/>
    <col min="2669" max="2670" width="0" style="88" hidden="1" customWidth="1"/>
    <col min="2671" max="2671" width="14.85546875" style="88" customWidth="1"/>
    <col min="2672" max="2672" width="28" style="88" customWidth="1"/>
    <col min="2673" max="2674" width="15.85546875" style="88" customWidth="1"/>
    <col min="2675" max="2675" width="59" style="88" customWidth="1"/>
    <col min="2676" max="2676" width="27.28515625" style="88" customWidth="1"/>
    <col min="2677" max="2677" width="8.28515625" style="88" customWidth="1"/>
    <col min="2678" max="2688" width="0" style="88" hidden="1" customWidth="1"/>
    <col min="2689" max="2689" width="32.85546875" style="88" customWidth="1"/>
    <col min="2690" max="2696" width="9.140625" style="88"/>
    <col min="2697" max="2697" width="9.140625" style="88" customWidth="1"/>
    <col min="2698" max="2923" width="9.140625" style="88"/>
    <col min="2924" max="2924" width="8.5703125" style="88" customWidth="1"/>
    <col min="2925" max="2926" width="0" style="88" hidden="1" customWidth="1"/>
    <col min="2927" max="2927" width="14.85546875" style="88" customWidth="1"/>
    <col min="2928" max="2928" width="28" style="88" customWidth="1"/>
    <col min="2929" max="2930" width="15.85546875" style="88" customWidth="1"/>
    <col min="2931" max="2931" width="59" style="88" customWidth="1"/>
    <col min="2932" max="2932" width="27.28515625" style="88" customWidth="1"/>
    <col min="2933" max="2933" width="8.28515625" style="88" customWidth="1"/>
    <col min="2934" max="2944" width="0" style="88" hidden="1" customWidth="1"/>
    <col min="2945" max="2945" width="32.85546875" style="88" customWidth="1"/>
    <col min="2946" max="2952" width="9.140625" style="88"/>
    <col min="2953" max="2953" width="9.140625" style="88" customWidth="1"/>
    <col min="2954" max="3179" width="9.140625" style="88"/>
    <col min="3180" max="3180" width="8.5703125" style="88" customWidth="1"/>
    <col min="3181" max="3182" width="0" style="88" hidden="1" customWidth="1"/>
    <col min="3183" max="3183" width="14.85546875" style="88" customWidth="1"/>
    <col min="3184" max="3184" width="28" style="88" customWidth="1"/>
    <col min="3185" max="3186" width="15.85546875" style="88" customWidth="1"/>
    <col min="3187" max="3187" width="59" style="88" customWidth="1"/>
    <col min="3188" max="3188" width="27.28515625" style="88" customWidth="1"/>
    <col min="3189" max="3189" width="8.28515625" style="88" customWidth="1"/>
    <col min="3190" max="3200" width="0" style="88" hidden="1" customWidth="1"/>
    <col min="3201" max="3201" width="32.85546875" style="88" customWidth="1"/>
    <col min="3202" max="3208" width="9.140625" style="88"/>
    <col min="3209" max="3209" width="9.140625" style="88" customWidth="1"/>
    <col min="3210" max="3435" width="9.140625" style="88"/>
    <col min="3436" max="3436" width="8.5703125" style="88" customWidth="1"/>
    <col min="3437" max="3438" width="0" style="88" hidden="1" customWidth="1"/>
    <col min="3439" max="3439" width="14.85546875" style="88" customWidth="1"/>
    <col min="3440" max="3440" width="28" style="88" customWidth="1"/>
    <col min="3441" max="3442" width="15.85546875" style="88" customWidth="1"/>
    <col min="3443" max="3443" width="59" style="88" customWidth="1"/>
    <col min="3444" max="3444" width="27.28515625" style="88" customWidth="1"/>
    <col min="3445" max="3445" width="8.28515625" style="88" customWidth="1"/>
    <col min="3446" max="3456" width="0" style="88" hidden="1" customWidth="1"/>
    <col min="3457" max="3457" width="32.85546875" style="88" customWidth="1"/>
    <col min="3458" max="3464" width="9.140625" style="88"/>
    <col min="3465" max="3465" width="9.140625" style="88" customWidth="1"/>
    <col min="3466" max="3691" width="9.140625" style="88"/>
    <col min="3692" max="3692" width="8.5703125" style="88" customWidth="1"/>
    <col min="3693" max="3694" width="0" style="88" hidden="1" customWidth="1"/>
    <col min="3695" max="3695" width="14.85546875" style="88" customWidth="1"/>
    <col min="3696" max="3696" width="28" style="88" customWidth="1"/>
    <col min="3697" max="3698" width="15.85546875" style="88" customWidth="1"/>
    <col min="3699" max="3699" width="59" style="88" customWidth="1"/>
    <col min="3700" max="3700" width="27.28515625" style="88" customWidth="1"/>
    <col min="3701" max="3701" width="8.28515625" style="88" customWidth="1"/>
    <col min="3702" max="3712" width="0" style="88" hidden="1" customWidth="1"/>
    <col min="3713" max="3713" width="32.85546875" style="88" customWidth="1"/>
    <col min="3714" max="3720" width="9.140625" style="88"/>
    <col min="3721" max="3721" width="9.140625" style="88" customWidth="1"/>
    <col min="3722" max="3947" width="9.140625" style="88"/>
    <col min="3948" max="3948" width="8.5703125" style="88" customWidth="1"/>
    <col min="3949" max="3950" width="0" style="88" hidden="1" customWidth="1"/>
    <col min="3951" max="3951" width="14.85546875" style="88" customWidth="1"/>
    <col min="3952" max="3952" width="28" style="88" customWidth="1"/>
    <col min="3953" max="3954" width="15.85546875" style="88" customWidth="1"/>
    <col min="3955" max="3955" width="59" style="88" customWidth="1"/>
    <col min="3956" max="3956" width="27.28515625" style="88" customWidth="1"/>
    <col min="3957" max="3957" width="8.28515625" style="88" customWidth="1"/>
    <col min="3958" max="3968" width="0" style="88" hidden="1" customWidth="1"/>
    <col min="3969" max="3969" width="32.85546875" style="88" customWidth="1"/>
    <col min="3970" max="3976" width="9.140625" style="88"/>
    <col min="3977" max="3977" width="9.140625" style="88" customWidth="1"/>
    <col min="3978" max="4203" width="9.140625" style="88"/>
    <col min="4204" max="4204" width="8.5703125" style="88" customWidth="1"/>
    <col min="4205" max="4206" width="0" style="88" hidden="1" customWidth="1"/>
    <col min="4207" max="4207" width="14.85546875" style="88" customWidth="1"/>
    <col min="4208" max="4208" width="28" style="88" customWidth="1"/>
    <col min="4209" max="4210" width="15.85546875" style="88" customWidth="1"/>
    <col min="4211" max="4211" width="59" style="88" customWidth="1"/>
    <col min="4212" max="4212" width="27.28515625" style="88" customWidth="1"/>
    <col min="4213" max="4213" width="8.28515625" style="88" customWidth="1"/>
    <col min="4214" max="4224" width="0" style="88" hidden="1" customWidth="1"/>
    <col min="4225" max="4225" width="32.85546875" style="88" customWidth="1"/>
    <col min="4226" max="4232" width="9.140625" style="88"/>
    <col min="4233" max="4233" width="9.140625" style="88" customWidth="1"/>
    <col min="4234" max="4459" width="9.140625" style="88"/>
    <col min="4460" max="4460" width="8.5703125" style="88" customWidth="1"/>
    <col min="4461" max="4462" width="0" style="88" hidden="1" customWidth="1"/>
    <col min="4463" max="4463" width="14.85546875" style="88" customWidth="1"/>
    <col min="4464" max="4464" width="28" style="88" customWidth="1"/>
    <col min="4465" max="4466" width="15.85546875" style="88" customWidth="1"/>
    <col min="4467" max="4467" width="59" style="88" customWidth="1"/>
    <col min="4468" max="4468" width="27.28515625" style="88" customWidth="1"/>
    <col min="4469" max="4469" width="8.28515625" style="88" customWidth="1"/>
    <col min="4470" max="4480" width="0" style="88" hidden="1" customWidth="1"/>
    <col min="4481" max="4481" width="32.85546875" style="88" customWidth="1"/>
    <col min="4482" max="4488" width="9.140625" style="88"/>
    <col min="4489" max="4489" width="9.140625" style="88" customWidth="1"/>
    <col min="4490" max="4715" width="9.140625" style="88"/>
    <col min="4716" max="4716" width="8.5703125" style="88" customWidth="1"/>
    <col min="4717" max="4718" width="0" style="88" hidden="1" customWidth="1"/>
    <col min="4719" max="4719" width="14.85546875" style="88" customWidth="1"/>
    <col min="4720" max="4720" width="28" style="88" customWidth="1"/>
    <col min="4721" max="4722" width="15.85546875" style="88" customWidth="1"/>
    <col min="4723" max="4723" width="59" style="88" customWidth="1"/>
    <col min="4724" max="4724" width="27.28515625" style="88" customWidth="1"/>
    <col min="4725" max="4725" width="8.28515625" style="88" customWidth="1"/>
    <col min="4726" max="4736" width="0" style="88" hidden="1" customWidth="1"/>
    <col min="4737" max="4737" width="32.85546875" style="88" customWidth="1"/>
    <col min="4738" max="4744" width="9.140625" style="88"/>
    <col min="4745" max="4745" width="9.140625" style="88" customWidth="1"/>
    <col min="4746" max="4971" width="9.140625" style="88"/>
    <col min="4972" max="4972" width="8.5703125" style="88" customWidth="1"/>
    <col min="4973" max="4974" width="0" style="88" hidden="1" customWidth="1"/>
    <col min="4975" max="4975" width="14.85546875" style="88" customWidth="1"/>
    <col min="4976" max="4976" width="28" style="88" customWidth="1"/>
    <col min="4977" max="4978" width="15.85546875" style="88" customWidth="1"/>
    <col min="4979" max="4979" width="59" style="88" customWidth="1"/>
    <col min="4980" max="4980" width="27.28515625" style="88" customWidth="1"/>
    <col min="4981" max="4981" width="8.28515625" style="88" customWidth="1"/>
    <col min="4982" max="4992" width="0" style="88" hidden="1" customWidth="1"/>
    <col min="4993" max="4993" width="32.85546875" style="88" customWidth="1"/>
    <col min="4994" max="5000" width="9.140625" style="88"/>
    <col min="5001" max="5001" width="9.140625" style="88" customWidth="1"/>
    <col min="5002" max="5227" width="9.140625" style="88"/>
    <col min="5228" max="5228" width="8.5703125" style="88" customWidth="1"/>
    <col min="5229" max="5230" width="0" style="88" hidden="1" customWidth="1"/>
    <col min="5231" max="5231" width="14.85546875" style="88" customWidth="1"/>
    <col min="5232" max="5232" width="28" style="88" customWidth="1"/>
    <col min="5233" max="5234" width="15.85546875" style="88" customWidth="1"/>
    <col min="5235" max="5235" width="59" style="88" customWidth="1"/>
    <col min="5236" max="5236" width="27.28515625" style="88" customWidth="1"/>
    <col min="5237" max="5237" width="8.28515625" style="88" customWidth="1"/>
    <col min="5238" max="5248" width="0" style="88" hidden="1" customWidth="1"/>
    <col min="5249" max="5249" width="32.85546875" style="88" customWidth="1"/>
    <col min="5250" max="5256" width="9.140625" style="88"/>
    <col min="5257" max="5257" width="9.140625" style="88" customWidth="1"/>
    <col min="5258" max="5483" width="9.140625" style="88"/>
    <col min="5484" max="5484" width="8.5703125" style="88" customWidth="1"/>
    <col min="5485" max="5486" width="0" style="88" hidden="1" customWidth="1"/>
    <col min="5487" max="5487" width="14.85546875" style="88" customWidth="1"/>
    <col min="5488" max="5488" width="28" style="88" customWidth="1"/>
    <col min="5489" max="5490" width="15.85546875" style="88" customWidth="1"/>
    <col min="5491" max="5491" width="59" style="88" customWidth="1"/>
    <col min="5492" max="5492" width="27.28515625" style="88" customWidth="1"/>
    <col min="5493" max="5493" width="8.28515625" style="88" customWidth="1"/>
    <col min="5494" max="5504" width="0" style="88" hidden="1" customWidth="1"/>
    <col min="5505" max="5505" width="32.85546875" style="88" customWidth="1"/>
    <col min="5506" max="5512" width="9.140625" style="88"/>
    <col min="5513" max="5513" width="9.140625" style="88" customWidth="1"/>
    <col min="5514" max="5739" width="9.140625" style="88"/>
    <col min="5740" max="5740" width="8.5703125" style="88" customWidth="1"/>
    <col min="5741" max="5742" width="0" style="88" hidden="1" customWidth="1"/>
    <col min="5743" max="5743" width="14.85546875" style="88" customWidth="1"/>
    <col min="5744" max="5744" width="28" style="88" customWidth="1"/>
    <col min="5745" max="5746" width="15.85546875" style="88" customWidth="1"/>
    <col min="5747" max="5747" width="59" style="88" customWidth="1"/>
    <col min="5748" max="5748" width="27.28515625" style="88" customWidth="1"/>
    <col min="5749" max="5749" width="8.28515625" style="88" customWidth="1"/>
    <col min="5750" max="5760" width="0" style="88" hidden="1" customWidth="1"/>
    <col min="5761" max="5761" width="32.85546875" style="88" customWidth="1"/>
    <col min="5762" max="5768" width="9.140625" style="88"/>
    <col min="5769" max="5769" width="9.140625" style="88" customWidth="1"/>
    <col min="5770" max="5995" width="9.140625" style="88"/>
    <col min="5996" max="5996" width="8.5703125" style="88" customWidth="1"/>
    <col min="5997" max="5998" width="0" style="88" hidden="1" customWidth="1"/>
    <col min="5999" max="5999" width="14.85546875" style="88" customWidth="1"/>
    <col min="6000" max="6000" width="28" style="88" customWidth="1"/>
    <col min="6001" max="6002" width="15.85546875" style="88" customWidth="1"/>
    <col min="6003" max="6003" width="59" style="88" customWidth="1"/>
    <col min="6004" max="6004" width="27.28515625" style="88" customWidth="1"/>
    <col min="6005" max="6005" width="8.28515625" style="88" customWidth="1"/>
    <col min="6006" max="6016" width="0" style="88" hidden="1" customWidth="1"/>
    <col min="6017" max="6017" width="32.85546875" style="88" customWidth="1"/>
    <col min="6018" max="6024" width="9.140625" style="88"/>
    <col min="6025" max="6025" width="9.140625" style="88" customWidth="1"/>
    <col min="6026" max="6251" width="9.140625" style="88"/>
    <col min="6252" max="6252" width="8.5703125" style="88" customWidth="1"/>
    <col min="6253" max="6254" width="0" style="88" hidden="1" customWidth="1"/>
    <col min="6255" max="6255" width="14.85546875" style="88" customWidth="1"/>
    <col min="6256" max="6256" width="28" style="88" customWidth="1"/>
    <col min="6257" max="6258" width="15.85546875" style="88" customWidth="1"/>
    <col min="6259" max="6259" width="59" style="88" customWidth="1"/>
    <col min="6260" max="6260" width="27.28515625" style="88" customWidth="1"/>
    <col min="6261" max="6261" width="8.28515625" style="88" customWidth="1"/>
    <col min="6262" max="6272" width="0" style="88" hidden="1" customWidth="1"/>
    <col min="6273" max="6273" width="32.85546875" style="88" customWidth="1"/>
    <col min="6274" max="6280" width="9.140625" style="88"/>
    <col min="6281" max="6281" width="9.140625" style="88" customWidth="1"/>
    <col min="6282" max="6507" width="9.140625" style="88"/>
    <col min="6508" max="6508" width="8.5703125" style="88" customWidth="1"/>
    <col min="6509" max="6510" width="0" style="88" hidden="1" customWidth="1"/>
    <col min="6511" max="6511" width="14.85546875" style="88" customWidth="1"/>
    <col min="6512" max="6512" width="28" style="88" customWidth="1"/>
    <col min="6513" max="6514" width="15.85546875" style="88" customWidth="1"/>
    <col min="6515" max="6515" width="59" style="88" customWidth="1"/>
    <col min="6516" max="6516" width="27.28515625" style="88" customWidth="1"/>
    <col min="6517" max="6517" width="8.28515625" style="88" customWidth="1"/>
    <col min="6518" max="6528" width="0" style="88" hidden="1" customWidth="1"/>
    <col min="6529" max="6529" width="32.85546875" style="88" customWidth="1"/>
    <col min="6530" max="6536" width="9.140625" style="88"/>
    <col min="6537" max="6537" width="9.140625" style="88" customWidth="1"/>
    <col min="6538" max="6763" width="9.140625" style="88"/>
    <col min="6764" max="6764" width="8.5703125" style="88" customWidth="1"/>
    <col min="6765" max="6766" width="0" style="88" hidden="1" customWidth="1"/>
    <col min="6767" max="6767" width="14.85546875" style="88" customWidth="1"/>
    <col min="6768" max="6768" width="28" style="88" customWidth="1"/>
    <col min="6769" max="6770" width="15.85546875" style="88" customWidth="1"/>
    <col min="6771" max="6771" width="59" style="88" customWidth="1"/>
    <col min="6772" max="6772" width="27.28515625" style="88" customWidth="1"/>
    <col min="6773" max="6773" width="8.28515625" style="88" customWidth="1"/>
    <col min="6774" max="6784" width="0" style="88" hidden="1" customWidth="1"/>
    <col min="6785" max="6785" width="32.85546875" style="88" customWidth="1"/>
    <col min="6786" max="6792" width="9.140625" style="88"/>
    <col min="6793" max="6793" width="9.140625" style="88" customWidth="1"/>
    <col min="6794" max="7019" width="9.140625" style="88"/>
    <col min="7020" max="7020" width="8.5703125" style="88" customWidth="1"/>
    <col min="7021" max="7022" width="0" style="88" hidden="1" customWidth="1"/>
    <col min="7023" max="7023" width="14.85546875" style="88" customWidth="1"/>
    <col min="7024" max="7024" width="28" style="88" customWidth="1"/>
    <col min="7025" max="7026" width="15.85546875" style="88" customWidth="1"/>
    <col min="7027" max="7027" width="59" style="88" customWidth="1"/>
    <col min="7028" max="7028" width="27.28515625" style="88" customWidth="1"/>
    <col min="7029" max="7029" width="8.28515625" style="88" customWidth="1"/>
    <col min="7030" max="7040" width="0" style="88" hidden="1" customWidth="1"/>
    <col min="7041" max="7041" width="32.85546875" style="88" customWidth="1"/>
    <col min="7042" max="7048" width="9.140625" style="88"/>
    <col min="7049" max="7049" width="9.140625" style="88" customWidth="1"/>
    <col min="7050" max="7275" width="9.140625" style="88"/>
    <col min="7276" max="7276" width="8.5703125" style="88" customWidth="1"/>
    <col min="7277" max="7278" width="0" style="88" hidden="1" customWidth="1"/>
    <col min="7279" max="7279" width="14.85546875" style="88" customWidth="1"/>
    <col min="7280" max="7280" width="28" style="88" customWidth="1"/>
    <col min="7281" max="7282" width="15.85546875" style="88" customWidth="1"/>
    <col min="7283" max="7283" width="59" style="88" customWidth="1"/>
    <col min="7284" max="7284" width="27.28515625" style="88" customWidth="1"/>
    <col min="7285" max="7285" width="8.28515625" style="88" customWidth="1"/>
    <col min="7286" max="7296" width="0" style="88" hidden="1" customWidth="1"/>
    <col min="7297" max="7297" width="32.85546875" style="88" customWidth="1"/>
    <col min="7298" max="7304" width="9.140625" style="88"/>
    <col min="7305" max="7305" width="9.140625" style="88" customWidth="1"/>
    <col min="7306" max="7531" width="9.140625" style="88"/>
    <col min="7532" max="7532" width="8.5703125" style="88" customWidth="1"/>
    <col min="7533" max="7534" width="0" style="88" hidden="1" customWidth="1"/>
    <col min="7535" max="7535" width="14.85546875" style="88" customWidth="1"/>
    <col min="7536" max="7536" width="28" style="88" customWidth="1"/>
    <col min="7537" max="7538" width="15.85546875" style="88" customWidth="1"/>
    <col min="7539" max="7539" width="59" style="88" customWidth="1"/>
    <col min="7540" max="7540" width="27.28515625" style="88" customWidth="1"/>
    <col min="7541" max="7541" width="8.28515625" style="88" customWidth="1"/>
    <col min="7542" max="7552" width="0" style="88" hidden="1" customWidth="1"/>
    <col min="7553" max="7553" width="32.85546875" style="88" customWidth="1"/>
    <col min="7554" max="7560" width="9.140625" style="88"/>
    <col min="7561" max="7561" width="9.140625" style="88" customWidth="1"/>
    <col min="7562" max="7787" width="9.140625" style="88"/>
    <col min="7788" max="7788" width="8.5703125" style="88" customWidth="1"/>
    <col min="7789" max="7790" width="0" style="88" hidden="1" customWidth="1"/>
    <col min="7791" max="7791" width="14.85546875" style="88" customWidth="1"/>
    <col min="7792" max="7792" width="28" style="88" customWidth="1"/>
    <col min="7793" max="7794" width="15.85546875" style="88" customWidth="1"/>
    <col min="7795" max="7795" width="59" style="88" customWidth="1"/>
    <col min="7796" max="7796" width="27.28515625" style="88" customWidth="1"/>
    <col min="7797" max="7797" width="8.28515625" style="88" customWidth="1"/>
    <col min="7798" max="7808" width="0" style="88" hidden="1" customWidth="1"/>
    <col min="7809" max="7809" width="32.85546875" style="88" customWidth="1"/>
    <col min="7810" max="7816" width="9.140625" style="88"/>
    <col min="7817" max="7817" width="9.140625" style="88" customWidth="1"/>
    <col min="7818" max="8043" width="9.140625" style="88"/>
    <col min="8044" max="8044" width="8.5703125" style="88" customWidth="1"/>
    <col min="8045" max="8046" width="0" style="88" hidden="1" customWidth="1"/>
    <col min="8047" max="8047" width="14.85546875" style="88" customWidth="1"/>
    <col min="8048" max="8048" width="28" style="88" customWidth="1"/>
    <col min="8049" max="8050" width="15.85546875" style="88" customWidth="1"/>
    <col min="8051" max="8051" width="59" style="88" customWidth="1"/>
    <col min="8052" max="8052" width="27.28515625" style="88" customWidth="1"/>
    <col min="8053" max="8053" width="8.28515625" style="88" customWidth="1"/>
    <col min="8054" max="8064" width="0" style="88" hidden="1" customWidth="1"/>
    <col min="8065" max="8065" width="32.85546875" style="88" customWidth="1"/>
    <col min="8066" max="8072" width="9.140625" style="88"/>
    <col min="8073" max="8073" width="9.140625" style="88" customWidth="1"/>
    <col min="8074" max="8299" width="9.140625" style="88"/>
    <col min="8300" max="8300" width="8.5703125" style="88" customWidth="1"/>
    <col min="8301" max="8302" width="0" style="88" hidden="1" customWidth="1"/>
    <col min="8303" max="8303" width="14.85546875" style="88" customWidth="1"/>
    <col min="8304" max="8304" width="28" style="88" customWidth="1"/>
    <col min="8305" max="8306" width="15.85546875" style="88" customWidth="1"/>
    <col min="8307" max="8307" width="59" style="88" customWidth="1"/>
    <col min="8308" max="8308" width="27.28515625" style="88" customWidth="1"/>
    <col min="8309" max="8309" width="8.28515625" style="88" customWidth="1"/>
    <col min="8310" max="8320" width="0" style="88" hidden="1" customWidth="1"/>
    <col min="8321" max="8321" width="32.85546875" style="88" customWidth="1"/>
    <col min="8322" max="8328" width="9.140625" style="88"/>
    <col min="8329" max="8329" width="9.140625" style="88" customWidth="1"/>
    <col min="8330" max="8555" width="9.140625" style="88"/>
    <col min="8556" max="8556" width="8.5703125" style="88" customWidth="1"/>
    <col min="8557" max="8558" width="0" style="88" hidden="1" customWidth="1"/>
    <col min="8559" max="8559" width="14.85546875" style="88" customWidth="1"/>
    <col min="8560" max="8560" width="28" style="88" customWidth="1"/>
    <col min="8561" max="8562" width="15.85546875" style="88" customWidth="1"/>
    <col min="8563" max="8563" width="59" style="88" customWidth="1"/>
    <col min="8564" max="8564" width="27.28515625" style="88" customWidth="1"/>
    <col min="8565" max="8565" width="8.28515625" style="88" customWidth="1"/>
    <col min="8566" max="8576" width="0" style="88" hidden="1" customWidth="1"/>
    <col min="8577" max="8577" width="32.85546875" style="88" customWidth="1"/>
    <col min="8578" max="8584" width="9.140625" style="88"/>
    <col min="8585" max="8585" width="9.140625" style="88" customWidth="1"/>
    <col min="8586" max="8811" width="9.140625" style="88"/>
    <col min="8812" max="8812" width="8.5703125" style="88" customWidth="1"/>
    <col min="8813" max="8814" width="0" style="88" hidden="1" customWidth="1"/>
    <col min="8815" max="8815" width="14.85546875" style="88" customWidth="1"/>
    <col min="8816" max="8816" width="28" style="88" customWidth="1"/>
    <col min="8817" max="8818" width="15.85546875" style="88" customWidth="1"/>
    <col min="8819" max="8819" width="59" style="88" customWidth="1"/>
    <col min="8820" max="8820" width="27.28515625" style="88" customWidth="1"/>
    <col min="8821" max="8821" width="8.28515625" style="88" customWidth="1"/>
    <col min="8822" max="8832" width="0" style="88" hidden="1" customWidth="1"/>
    <col min="8833" max="8833" width="32.85546875" style="88" customWidth="1"/>
    <col min="8834" max="8840" width="9.140625" style="88"/>
    <col min="8841" max="8841" width="9.140625" style="88" customWidth="1"/>
    <col min="8842" max="9067" width="9.140625" style="88"/>
    <col min="9068" max="9068" width="8.5703125" style="88" customWidth="1"/>
    <col min="9069" max="9070" width="0" style="88" hidden="1" customWidth="1"/>
    <col min="9071" max="9071" width="14.85546875" style="88" customWidth="1"/>
    <col min="9072" max="9072" width="28" style="88" customWidth="1"/>
    <col min="9073" max="9074" width="15.85546875" style="88" customWidth="1"/>
    <col min="9075" max="9075" width="59" style="88" customWidth="1"/>
    <col min="9076" max="9076" width="27.28515625" style="88" customWidth="1"/>
    <col min="9077" max="9077" width="8.28515625" style="88" customWidth="1"/>
    <col min="9078" max="9088" width="0" style="88" hidden="1" customWidth="1"/>
    <col min="9089" max="9089" width="32.85546875" style="88" customWidth="1"/>
    <col min="9090" max="9096" width="9.140625" style="88"/>
    <col min="9097" max="9097" width="9.140625" style="88" customWidth="1"/>
    <col min="9098" max="9323" width="9.140625" style="88"/>
    <col min="9324" max="9324" width="8.5703125" style="88" customWidth="1"/>
    <col min="9325" max="9326" width="0" style="88" hidden="1" customWidth="1"/>
    <col min="9327" max="9327" width="14.85546875" style="88" customWidth="1"/>
    <col min="9328" max="9328" width="28" style="88" customWidth="1"/>
    <col min="9329" max="9330" width="15.85546875" style="88" customWidth="1"/>
    <col min="9331" max="9331" width="59" style="88" customWidth="1"/>
    <col min="9332" max="9332" width="27.28515625" style="88" customWidth="1"/>
    <col min="9333" max="9333" width="8.28515625" style="88" customWidth="1"/>
    <col min="9334" max="9344" width="0" style="88" hidden="1" customWidth="1"/>
    <col min="9345" max="9345" width="32.85546875" style="88" customWidth="1"/>
    <col min="9346" max="9352" width="9.140625" style="88"/>
    <col min="9353" max="9353" width="9.140625" style="88" customWidth="1"/>
    <col min="9354" max="9579" width="9.140625" style="88"/>
    <col min="9580" max="9580" width="8.5703125" style="88" customWidth="1"/>
    <col min="9581" max="9582" width="0" style="88" hidden="1" customWidth="1"/>
    <col min="9583" max="9583" width="14.85546875" style="88" customWidth="1"/>
    <col min="9584" max="9584" width="28" style="88" customWidth="1"/>
    <col min="9585" max="9586" width="15.85546875" style="88" customWidth="1"/>
    <col min="9587" max="9587" width="59" style="88" customWidth="1"/>
    <col min="9588" max="9588" width="27.28515625" style="88" customWidth="1"/>
    <col min="9589" max="9589" width="8.28515625" style="88" customWidth="1"/>
    <col min="9590" max="9600" width="0" style="88" hidden="1" customWidth="1"/>
    <col min="9601" max="9601" width="32.85546875" style="88" customWidth="1"/>
    <col min="9602" max="9608" width="9.140625" style="88"/>
    <col min="9609" max="9609" width="9.140625" style="88" customWidth="1"/>
    <col min="9610" max="9835" width="9.140625" style="88"/>
    <col min="9836" max="9836" width="8.5703125" style="88" customWidth="1"/>
    <col min="9837" max="9838" width="0" style="88" hidden="1" customWidth="1"/>
    <col min="9839" max="9839" width="14.85546875" style="88" customWidth="1"/>
    <col min="9840" max="9840" width="28" style="88" customWidth="1"/>
    <col min="9841" max="9842" width="15.85546875" style="88" customWidth="1"/>
    <col min="9843" max="9843" width="59" style="88" customWidth="1"/>
    <col min="9844" max="9844" width="27.28515625" style="88" customWidth="1"/>
    <col min="9845" max="9845" width="8.28515625" style="88" customWidth="1"/>
    <col min="9846" max="9856" width="0" style="88" hidden="1" customWidth="1"/>
    <col min="9857" max="9857" width="32.85546875" style="88" customWidth="1"/>
    <col min="9858" max="9864" width="9.140625" style="88"/>
    <col min="9865" max="9865" width="9.140625" style="88" customWidth="1"/>
    <col min="9866" max="10091" width="9.140625" style="88"/>
    <col min="10092" max="10092" width="8.5703125" style="88" customWidth="1"/>
    <col min="10093" max="10094" width="0" style="88" hidden="1" customWidth="1"/>
    <col min="10095" max="10095" width="14.85546875" style="88" customWidth="1"/>
    <col min="10096" max="10096" width="28" style="88" customWidth="1"/>
    <col min="10097" max="10098" width="15.85546875" style="88" customWidth="1"/>
    <col min="10099" max="10099" width="59" style="88" customWidth="1"/>
    <col min="10100" max="10100" width="27.28515625" style="88" customWidth="1"/>
    <col min="10101" max="10101" width="8.28515625" style="88" customWidth="1"/>
    <col min="10102" max="10112" width="0" style="88" hidden="1" customWidth="1"/>
    <col min="10113" max="10113" width="32.85546875" style="88" customWidth="1"/>
    <col min="10114" max="10120" width="9.140625" style="88"/>
    <col min="10121" max="10121" width="9.140625" style="88" customWidth="1"/>
    <col min="10122" max="10347" width="9.140625" style="88"/>
    <col min="10348" max="10348" width="8.5703125" style="88" customWidth="1"/>
    <col min="10349" max="10350" width="0" style="88" hidden="1" customWidth="1"/>
    <col min="10351" max="10351" width="14.85546875" style="88" customWidth="1"/>
    <col min="10352" max="10352" width="28" style="88" customWidth="1"/>
    <col min="10353" max="10354" width="15.85546875" style="88" customWidth="1"/>
    <col min="10355" max="10355" width="59" style="88" customWidth="1"/>
    <col min="10356" max="10356" width="27.28515625" style="88" customWidth="1"/>
    <col min="10357" max="10357" width="8.28515625" style="88" customWidth="1"/>
    <col min="10358" max="10368" width="0" style="88" hidden="1" customWidth="1"/>
    <col min="10369" max="10369" width="32.85546875" style="88" customWidth="1"/>
    <col min="10370" max="10376" width="9.140625" style="88"/>
    <col min="10377" max="10377" width="9.140625" style="88" customWidth="1"/>
    <col min="10378" max="10603" width="9.140625" style="88"/>
    <col min="10604" max="10604" width="8.5703125" style="88" customWidth="1"/>
    <col min="10605" max="10606" width="0" style="88" hidden="1" customWidth="1"/>
    <col min="10607" max="10607" width="14.85546875" style="88" customWidth="1"/>
    <col min="10608" max="10608" width="28" style="88" customWidth="1"/>
    <col min="10609" max="10610" width="15.85546875" style="88" customWidth="1"/>
    <col min="10611" max="10611" width="59" style="88" customWidth="1"/>
    <col min="10612" max="10612" width="27.28515625" style="88" customWidth="1"/>
    <col min="10613" max="10613" width="8.28515625" style="88" customWidth="1"/>
    <col min="10614" max="10624" width="0" style="88" hidden="1" customWidth="1"/>
    <col min="10625" max="10625" width="32.85546875" style="88" customWidth="1"/>
    <col min="10626" max="10632" width="9.140625" style="88"/>
    <col min="10633" max="10633" width="9.140625" style="88" customWidth="1"/>
    <col min="10634" max="10859" width="9.140625" style="88"/>
    <col min="10860" max="10860" width="8.5703125" style="88" customWidth="1"/>
    <col min="10861" max="10862" width="0" style="88" hidden="1" customWidth="1"/>
    <col min="10863" max="10863" width="14.85546875" style="88" customWidth="1"/>
    <col min="10864" max="10864" width="28" style="88" customWidth="1"/>
    <col min="10865" max="10866" width="15.85546875" style="88" customWidth="1"/>
    <col min="10867" max="10867" width="59" style="88" customWidth="1"/>
    <col min="10868" max="10868" width="27.28515625" style="88" customWidth="1"/>
    <col min="10869" max="10869" width="8.28515625" style="88" customWidth="1"/>
    <col min="10870" max="10880" width="0" style="88" hidden="1" customWidth="1"/>
    <col min="10881" max="10881" width="32.85546875" style="88" customWidth="1"/>
    <col min="10882" max="10888" width="9.140625" style="88"/>
    <col min="10889" max="10889" width="9.140625" style="88" customWidth="1"/>
    <col min="10890" max="11115" width="9.140625" style="88"/>
    <col min="11116" max="11116" width="8.5703125" style="88" customWidth="1"/>
    <col min="11117" max="11118" width="0" style="88" hidden="1" customWidth="1"/>
    <col min="11119" max="11119" width="14.85546875" style="88" customWidth="1"/>
    <col min="11120" max="11120" width="28" style="88" customWidth="1"/>
    <col min="11121" max="11122" width="15.85546875" style="88" customWidth="1"/>
    <col min="11123" max="11123" width="59" style="88" customWidth="1"/>
    <col min="11124" max="11124" width="27.28515625" style="88" customWidth="1"/>
    <col min="11125" max="11125" width="8.28515625" style="88" customWidth="1"/>
    <col min="11126" max="11136" width="0" style="88" hidden="1" customWidth="1"/>
    <col min="11137" max="11137" width="32.85546875" style="88" customWidth="1"/>
    <col min="11138" max="11144" width="9.140625" style="88"/>
    <col min="11145" max="11145" width="9.140625" style="88" customWidth="1"/>
    <col min="11146" max="11371" width="9.140625" style="88"/>
    <col min="11372" max="11372" width="8.5703125" style="88" customWidth="1"/>
    <col min="11373" max="11374" width="0" style="88" hidden="1" customWidth="1"/>
    <col min="11375" max="11375" width="14.85546875" style="88" customWidth="1"/>
    <col min="11376" max="11376" width="28" style="88" customWidth="1"/>
    <col min="11377" max="11378" width="15.85546875" style="88" customWidth="1"/>
    <col min="11379" max="11379" width="59" style="88" customWidth="1"/>
    <col min="11380" max="11380" width="27.28515625" style="88" customWidth="1"/>
    <col min="11381" max="11381" width="8.28515625" style="88" customWidth="1"/>
    <col min="11382" max="11392" width="0" style="88" hidden="1" customWidth="1"/>
    <col min="11393" max="11393" width="32.85546875" style="88" customWidth="1"/>
    <col min="11394" max="11400" width="9.140625" style="88"/>
    <col min="11401" max="11401" width="9.140625" style="88" customWidth="1"/>
    <col min="11402" max="11627" width="9.140625" style="88"/>
    <col min="11628" max="11628" width="8.5703125" style="88" customWidth="1"/>
    <col min="11629" max="11630" width="0" style="88" hidden="1" customWidth="1"/>
    <col min="11631" max="11631" width="14.85546875" style="88" customWidth="1"/>
    <col min="11632" max="11632" width="28" style="88" customWidth="1"/>
    <col min="11633" max="11634" width="15.85546875" style="88" customWidth="1"/>
    <col min="11635" max="11635" width="59" style="88" customWidth="1"/>
    <col min="11636" max="11636" width="27.28515625" style="88" customWidth="1"/>
    <col min="11637" max="11637" width="8.28515625" style="88" customWidth="1"/>
    <col min="11638" max="11648" width="0" style="88" hidden="1" customWidth="1"/>
    <col min="11649" max="11649" width="32.85546875" style="88" customWidth="1"/>
    <col min="11650" max="11656" width="9.140625" style="88"/>
    <col min="11657" max="11657" width="9.140625" style="88" customWidth="1"/>
    <col min="11658" max="11883" width="9.140625" style="88"/>
    <col min="11884" max="11884" width="8.5703125" style="88" customWidth="1"/>
    <col min="11885" max="11886" width="0" style="88" hidden="1" customWidth="1"/>
    <col min="11887" max="11887" width="14.85546875" style="88" customWidth="1"/>
    <col min="11888" max="11888" width="28" style="88" customWidth="1"/>
    <col min="11889" max="11890" width="15.85546875" style="88" customWidth="1"/>
    <col min="11891" max="11891" width="59" style="88" customWidth="1"/>
    <col min="11892" max="11892" width="27.28515625" style="88" customWidth="1"/>
    <col min="11893" max="11893" width="8.28515625" style="88" customWidth="1"/>
    <col min="11894" max="11904" width="0" style="88" hidden="1" customWidth="1"/>
    <col min="11905" max="11905" width="32.85546875" style="88" customWidth="1"/>
    <col min="11906" max="11912" width="9.140625" style="88"/>
    <col min="11913" max="11913" width="9.140625" style="88" customWidth="1"/>
    <col min="11914" max="12139" width="9.140625" style="88"/>
    <col min="12140" max="12140" width="8.5703125" style="88" customWidth="1"/>
    <col min="12141" max="12142" width="0" style="88" hidden="1" customWidth="1"/>
    <col min="12143" max="12143" width="14.85546875" style="88" customWidth="1"/>
    <col min="12144" max="12144" width="28" style="88" customWidth="1"/>
    <col min="12145" max="12146" width="15.85546875" style="88" customWidth="1"/>
    <col min="12147" max="12147" width="59" style="88" customWidth="1"/>
    <col min="12148" max="12148" width="27.28515625" style="88" customWidth="1"/>
    <col min="12149" max="12149" width="8.28515625" style="88" customWidth="1"/>
    <col min="12150" max="12160" width="0" style="88" hidden="1" customWidth="1"/>
    <col min="12161" max="12161" width="32.85546875" style="88" customWidth="1"/>
    <col min="12162" max="12168" width="9.140625" style="88"/>
    <col min="12169" max="12169" width="9.140625" style="88" customWidth="1"/>
    <col min="12170" max="12395" width="9.140625" style="88"/>
    <col min="12396" max="12396" width="8.5703125" style="88" customWidth="1"/>
    <col min="12397" max="12398" width="0" style="88" hidden="1" customWidth="1"/>
    <col min="12399" max="12399" width="14.85546875" style="88" customWidth="1"/>
    <col min="12400" max="12400" width="28" style="88" customWidth="1"/>
    <col min="12401" max="12402" width="15.85546875" style="88" customWidth="1"/>
    <col min="12403" max="12403" width="59" style="88" customWidth="1"/>
    <col min="12404" max="12404" width="27.28515625" style="88" customWidth="1"/>
    <col min="12405" max="12405" width="8.28515625" style="88" customWidth="1"/>
    <col min="12406" max="12416" width="0" style="88" hidden="1" customWidth="1"/>
    <col min="12417" max="12417" width="32.85546875" style="88" customWidth="1"/>
    <col min="12418" max="12424" width="9.140625" style="88"/>
    <col min="12425" max="12425" width="9.140625" style="88" customWidth="1"/>
    <col min="12426" max="12651" width="9.140625" style="88"/>
    <col min="12652" max="12652" width="8.5703125" style="88" customWidth="1"/>
    <col min="12653" max="12654" width="0" style="88" hidden="1" customWidth="1"/>
    <col min="12655" max="12655" width="14.85546875" style="88" customWidth="1"/>
    <col min="12656" max="12656" width="28" style="88" customWidth="1"/>
    <col min="12657" max="12658" width="15.85546875" style="88" customWidth="1"/>
    <col min="12659" max="12659" width="59" style="88" customWidth="1"/>
    <col min="12660" max="12660" width="27.28515625" style="88" customWidth="1"/>
    <col min="12661" max="12661" width="8.28515625" style="88" customWidth="1"/>
    <col min="12662" max="12672" width="0" style="88" hidden="1" customWidth="1"/>
    <col min="12673" max="12673" width="32.85546875" style="88" customWidth="1"/>
    <col min="12674" max="12680" width="9.140625" style="88"/>
    <col min="12681" max="12681" width="9.140625" style="88" customWidth="1"/>
    <col min="12682" max="12907" width="9.140625" style="88"/>
    <col min="12908" max="12908" width="8.5703125" style="88" customWidth="1"/>
    <col min="12909" max="12910" width="0" style="88" hidden="1" customWidth="1"/>
    <col min="12911" max="12911" width="14.85546875" style="88" customWidth="1"/>
    <col min="12912" max="12912" width="28" style="88" customWidth="1"/>
    <col min="12913" max="12914" width="15.85546875" style="88" customWidth="1"/>
    <col min="12915" max="12915" width="59" style="88" customWidth="1"/>
    <col min="12916" max="12916" width="27.28515625" style="88" customWidth="1"/>
    <col min="12917" max="12917" width="8.28515625" style="88" customWidth="1"/>
    <col min="12918" max="12928" width="0" style="88" hidden="1" customWidth="1"/>
    <col min="12929" max="12929" width="32.85546875" style="88" customWidth="1"/>
    <col min="12930" max="12936" width="9.140625" style="88"/>
    <col min="12937" max="12937" width="9.140625" style="88" customWidth="1"/>
    <col min="12938" max="13163" width="9.140625" style="88"/>
    <col min="13164" max="13164" width="8.5703125" style="88" customWidth="1"/>
    <col min="13165" max="13166" width="0" style="88" hidden="1" customWidth="1"/>
    <col min="13167" max="13167" width="14.85546875" style="88" customWidth="1"/>
    <col min="13168" max="13168" width="28" style="88" customWidth="1"/>
    <col min="13169" max="13170" width="15.85546875" style="88" customWidth="1"/>
    <col min="13171" max="13171" width="59" style="88" customWidth="1"/>
    <col min="13172" max="13172" width="27.28515625" style="88" customWidth="1"/>
    <col min="13173" max="13173" width="8.28515625" style="88" customWidth="1"/>
    <col min="13174" max="13184" width="0" style="88" hidden="1" customWidth="1"/>
    <col min="13185" max="13185" width="32.85546875" style="88" customWidth="1"/>
    <col min="13186" max="13192" width="9.140625" style="88"/>
    <col min="13193" max="13193" width="9.140625" style="88" customWidth="1"/>
    <col min="13194" max="13419" width="9.140625" style="88"/>
    <col min="13420" max="13420" width="8.5703125" style="88" customWidth="1"/>
    <col min="13421" max="13422" width="0" style="88" hidden="1" customWidth="1"/>
    <col min="13423" max="13423" width="14.85546875" style="88" customWidth="1"/>
    <col min="13424" max="13424" width="28" style="88" customWidth="1"/>
    <col min="13425" max="13426" width="15.85546875" style="88" customWidth="1"/>
    <col min="13427" max="13427" width="59" style="88" customWidth="1"/>
    <col min="13428" max="13428" width="27.28515625" style="88" customWidth="1"/>
    <col min="13429" max="13429" width="8.28515625" style="88" customWidth="1"/>
    <col min="13430" max="13440" width="0" style="88" hidden="1" customWidth="1"/>
    <col min="13441" max="13441" width="32.85546875" style="88" customWidth="1"/>
    <col min="13442" max="13448" width="9.140625" style="88"/>
    <col min="13449" max="13449" width="9.140625" style="88" customWidth="1"/>
    <col min="13450" max="13675" width="9.140625" style="88"/>
    <col min="13676" max="13676" width="8.5703125" style="88" customWidth="1"/>
    <col min="13677" max="13678" width="0" style="88" hidden="1" customWidth="1"/>
    <col min="13679" max="13679" width="14.85546875" style="88" customWidth="1"/>
    <col min="13680" max="13680" width="28" style="88" customWidth="1"/>
    <col min="13681" max="13682" width="15.85546875" style="88" customWidth="1"/>
    <col min="13683" max="13683" width="59" style="88" customWidth="1"/>
    <col min="13684" max="13684" width="27.28515625" style="88" customWidth="1"/>
    <col min="13685" max="13685" width="8.28515625" style="88" customWidth="1"/>
    <col min="13686" max="13696" width="0" style="88" hidden="1" customWidth="1"/>
    <col min="13697" max="13697" width="32.85546875" style="88" customWidth="1"/>
    <col min="13698" max="13704" width="9.140625" style="88"/>
    <col min="13705" max="13705" width="9.140625" style="88" customWidth="1"/>
    <col min="13706" max="13931" width="9.140625" style="88"/>
    <col min="13932" max="13932" width="8.5703125" style="88" customWidth="1"/>
    <col min="13933" max="13934" width="0" style="88" hidden="1" customWidth="1"/>
    <col min="13935" max="13935" width="14.85546875" style="88" customWidth="1"/>
    <col min="13936" max="13936" width="28" style="88" customWidth="1"/>
    <col min="13937" max="13938" width="15.85546875" style="88" customWidth="1"/>
    <col min="13939" max="13939" width="59" style="88" customWidth="1"/>
    <col min="13940" max="13940" width="27.28515625" style="88" customWidth="1"/>
    <col min="13941" max="13941" width="8.28515625" style="88" customWidth="1"/>
    <col min="13942" max="13952" width="0" style="88" hidden="1" customWidth="1"/>
    <col min="13953" max="13953" width="32.85546875" style="88" customWidth="1"/>
    <col min="13954" max="13960" width="9.140625" style="88"/>
    <col min="13961" max="13961" width="9.140625" style="88" customWidth="1"/>
    <col min="13962" max="14187" width="9.140625" style="88"/>
    <col min="14188" max="14188" width="8.5703125" style="88" customWidth="1"/>
    <col min="14189" max="14190" width="0" style="88" hidden="1" customWidth="1"/>
    <col min="14191" max="14191" width="14.85546875" style="88" customWidth="1"/>
    <col min="14192" max="14192" width="28" style="88" customWidth="1"/>
    <col min="14193" max="14194" width="15.85546875" style="88" customWidth="1"/>
    <col min="14195" max="14195" width="59" style="88" customWidth="1"/>
    <col min="14196" max="14196" width="27.28515625" style="88" customWidth="1"/>
    <col min="14197" max="14197" width="8.28515625" style="88" customWidth="1"/>
    <col min="14198" max="14208" width="0" style="88" hidden="1" customWidth="1"/>
    <col min="14209" max="14209" width="32.85546875" style="88" customWidth="1"/>
    <col min="14210" max="14216" width="9.140625" style="88"/>
    <col min="14217" max="14217" width="9.140625" style="88" customWidth="1"/>
    <col min="14218" max="14443" width="9.140625" style="88"/>
    <col min="14444" max="14444" width="8.5703125" style="88" customWidth="1"/>
    <col min="14445" max="14446" width="0" style="88" hidden="1" customWidth="1"/>
    <col min="14447" max="14447" width="14.85546875" style="88" customWidth="1"/>
    <col min="14448" max="14448" width="28" style="88" customWidth="1"/>
    <col min="14449" max="14450" width="15.85546875" style="88" customWidth="1"/>
    <col min="14451" max="14451" width="59" style="88" customWidth="1"/>
    <col min="14452" max="14452" width="27.28515625" style="88" customWidth="1"/>
    <col min="14453" max="14453" width="8.28515625" style="88" customWidth="1"/>
    <col min="14454" max="14464" width="0" style="88" hidden="1" customWidth="1"/>
    <col min="14465" max="14465" width="32.85546875" style="88" customWidth="1"/>
    <col min="14466" max="14472" width="9.140625" style="88"/>
    <col min="14473" max="14473" width="9.140625" style="88" customWidth="1"/>
    <col min="14474" max="14699" width="9.140625" style="88"/>
    <col min="14700" max="14700" width="8.5703125" style="88" customWidth="1"/>
    <col min="14701" max="14702" width="0" style="88" hidden="1" customWidth="1"/>
    <col min="14703" max="14703" width="14.85546875" style="88" customWidth="1"/>
    <col min="14704" max="14704" width="28" style="88" customWidth="1"/>
    <col min="14705" max="14706" width="15.85546875" style="88" customWidth="1"/>
    <col min="14707" max="14707" width="59" style="88" customWidth="1"/>
    <col min="14708" max="14708" width="27.28515625" style="88" customWidth="1"/>
    <col min="14709" max="14709" width="8.28515625" style="88" customWidth="1"/>
    <col min="14710" max="14720" width="0" style="88" hidden="1" customWidth="1"/>
    <col min="14721" max="14721" width="32.85546875" style="88" customWidth="1"/>
    <col min="14722" max="14728" width="9.140625" style="88"/>
    <col min="14729" max="14729" width="9.140625" style="88" customWidth="1"/>
    <col min="14730" max="14955" width="9.140625" style="88"/>
    <col min="14956" max="14956" width="8.5703125" style="88" customWidth="1"/>
    <col min="14957" max="14958" width="0" style="88" hidden="1" customWidth="1"/>
    <col min="14959" max="14959" width="14.85546875" style="88" customWidth="1"/>
    <col min="14960" max="14960" width="28" style="88" customWidth="1"/>
    <col min="14961" max="14962" width="15.85546875" style="88" customWidth="1"/>
    <col min="14963" max="14963" width="59" style="88" customWidth="1"/>
    <col min="14964" max="14964" width="27.28515625" style="88" customWidth="1"/>
    <col min="14965" max="14965" width="8.28515625" style="88" customWidth="1"/>
    <col min="14966" max="14976" width="0" style="88" hidden="1" customWidth="1"/>
    <col min="14977" max="14977" width="32.85546875" style="88" customWidth="1"/>
    <col min="14978" max="14984" width="9.140625" style="88"/>
    <col min="14985" max="14985" width="9.140625" style="88" customWidth="1"/>
    <col min="14986" max="15211" width="9.140625" style="88"/>
    <col min="15212" max="15212" width="8.5703125" style="88" customWidth="1"/>
    <col min="15213" max="15214" width="0" style="88" hidden="1" customWidth="1"/>
    <col min="15215" max="15215" width="14.85546875" style="88" customWidth="1"/>
    <col min="15216" max="15216" width="28" style="88" customWidth="1"/>
    <col min="15217" max="15218" width="15.85546875" style="88" customWidth="1"/>
    <col min="15219" max="15219" width="59" style="88" customWidth="1"/>
    <col min="15220" max="15220" width="27.28515625" style="88" customWidth="1"/>
    <col min="15221" max="15221" width="8.28515625" style="88" customWidth="1"/>
    <col min="15222" max="15232" width="0" style="88" hidden="1" customWidth="1"/>
    <col min="15233" max="15233" width="32.85546875" style="88" customWidth="1"/>
    <col min="15234" max="15240" width="9.140625" style="88"/>
    <col min="15241" max="15241" width="9.140625" style="88" customWidth="1"/>
    <col min="15242" max="15467" width="9.140625" style="88"/>
    <col min="15468" max="15468" width="8.5703125" style="88" customWidth="1"/>
    <col min="15469" max="15470" width="0" style="88" hidden="1" customWidth="1"/>
    <col min="15471" max="15471" width="14.85546875" style="88" customWidth="1"/>
    <col min="15472" max="15472" width="28" style="88" customWidth="1"/>
    <col min="15473" max="15474" width="15.85546875" style="88" customWidth="1"/>
    <col min="15475" max="15475" width="59" style="88" customWidth="1"/>
    <col min="15476" max="15476" width="27.28515625" style="88" customWidth="1"/>
    <col min="15477" max="15477" width="8.28515625" style="88" customWidth="1"/>
    <col min="15478" max="15488" width="0" style="88" hidden="1" customWidth="1"/>
    <col min="15489" max="15489" width="32.85546875" style="88" customWidth="1"/>
    <col min="15490" max="15496" width="9.140625" style="88"/>
    <col min="15497" max="15497" width="9.140625" style="88" customWidth="1"/>
    <col min="15498" max="15723" width="9.140625" style="88"/>
    <col min="15724" max="15724" width="8.5703125" style="88" customWidth="1"/>
    <col min="15725" max="15726" width="0" style="88" hidden="1" customWidth="1"/>
    <col min="15727" max="15727" width="14.85546875" style="88" customWidth="1"/>
    <col min="15728" max="15728" width="28" style="88" customWidth="1"/>
    <col min="15729" max="15730" width="15.85546875" style="88" customWidth="1"/>
    <col min="15731" max="15731" width="59" style="88" customWidth="1"/>
    <col min="15732" max="15732" width="27.28515625" style="88" customWidth="1"/>
    <col min="15733" max="15733" width="8.28515625" style="88" customWidth="1"/>
    <col min="15734" max="15744" width="0" style="88" hidden="1" customWidth="1"/>
    <col min="15745" max="15745" width="32.85546875" style="88" customWidth="1"/>
    <col min="15746" max="15752" width="9.140625" style="88"/>
    <col min="15753" max="15753" width="9.140625" style="88" customWidth="1"/>
    <col min="15754" max="15979" width="9.140625" style="88"/>
    <col min="15980" max="15980" width="8.5703125" style="88" customWidth="1"/>
    <col min="15981" max="15982" width="0" style="88" hidden="1" customWidth="1"/>
    <col min="15983" max="15983" width="14.85546875" style="88" customWidth="1"/>
    <col min="15984" max="15984" width="28" style="88" customWidth="1"/>
    <col min="15985" max="15986" width="15.85546875" style="88" customWidth="1"/>
    <col min="15987" max="15987" width="59" style="88" customWidth="1"/>
    <col min="15988" max="15988" width="27.28515625" style="88" customWidth="1"/>
    <col min="15989" max="15989" width="8.28515625" style="88" customWidth="1"/>
    <col min="15990" max="16000" width="0" style="88" hidden="1" customWidth="1"/>
    <col min="16001" max="16001" width="32.85546875" style="88" customWidth="1"/>
    <col min="16002" max="16008" width="9.140625" style="88"/>
    <col min="16009" max="16009" width="9.140625" style="88" customWidth="1"/>
    <col min="16010" max="16384" width="9.140625" style="88"/>
  </cols>
  <sheetData>
    <row r="1" spans="1:7" ht="22.5" customHeight="1" x14ac:dyDescent="0.25">
      <c r="A1" s="127"/>
      <c r="B1" s="127"/>
      <c r="C1" s="127"/>
      <c r="D1" s="127"/>
      <c r="E1" s="127"/>
    </row>
    <row r="2" spans="1:7" ht="26.25" customHeight="1" x14ac:dyDescent="0.25">
      <c r="A2" s="130" t="s">
        <v>16</v>
      </c>
      <c r="B2" s="130"/>
      <c r="C2" s="130"/>
      <c r="D2" s="130"/>
      <c r="E2" s="130"/>
      <c r="F2" s="130"/>
      <c r="G2" s="130"/>
    </row>
    <row r="3" spans="1:7" ht="14.25" customHeight="1" x14ac:dyDescent="0.25">
      <c r="A3" s="128"/>
      <c r="B3" s="129"/>
      <c r="C3" s="90"/>
      <c r="D3" s="90"/>
      <c r="E3" s="90"/>
    </row>
    <row r="4" spans="1:7" s="96" customFormat="1" ht="110.25" x14ac:dyDescent="0.25">
      <c r="A4" s="91" t="s">
        <v>0</v>
      </c>
      <c r="B4" s="92" t="s">
        <v>8</v>
      </c>
      <c r="C4" s="93" t="s">
        <v>9</v>
      </c>
      <c r="D4" s="46" t="s">
        <v>10</v>
      </c>
      <c r="E4" s="94" t="s">
        <v>11</v>
      </c>
      <c r="F4" s="95" t="s">
        <v>12</v>
      </c>
      <c r="G4" s="93" t="s">
        <v>13</v>
      </c>
    </row>
    <row r="5" spans="1:7" ht="24.75" customHeight="1" x14ac:dyDescent="0.25">
      <c r="A5" s="97"/>
      <c r="B5" s="61" t="s">
        <v>168</v>
      </c>
      <c r="C5" s="98">
        <f>SUM(C6:C129)+449</f>
        <v>1917535</v>
      </c>
      <c r="D5" s="99">
        <f>+SUM(D6:D129)</f>
        <v>49.988292260636705</v>
      </c>
      <c r="E5" s="99">
        <f>+SUM(E6:E129)</f>
        <v>49.988292260636705</v>
      </c>
      <c r="F5" s="99">
        <f>+SUM(F6:F129)</f>
        <v>49.988292260636861</v>
      </c>
      <c r="G5" s="100"/>
    </row>
    <row r="6" spans="1:7" ht="18" customHeight="1" x14ac:dyDescent="0.25">
      <c r="A6" s="97">
        <v>1</v>
      </c>
      <c r="B6" s="101" t="s">
        <v>128</v>
      </c>
      <c r="C6" s="102">
        <v>42409</v>
      </c>
      <c r="D6" s="103">
        <f t="shared" ref="D6:D37" si="0">+C6*50/$C$5</f>
        <v>1.1058207542495966</v>
      </c>
      <c r="E6" s="104">
        <f t="shared" ref="E6:E37" si="1">+D6</f>
        <v>1.1058207542495966</v>
      </c>
      <c r="F6" s="105">
        <f>AVERAGE(D6:D14)</f>
        <v>1.0432519991667542</v>
      </c>
      <c r="G6" s="126" t="s">
        <v>14</v>
      </c>
    </row>
    <row r="7" spans="1:7" ht="18" customHeight="1" x14ac:dyDescent="0.25">
      <c r="A7" s="97">
        <v>2</v>
      </c>
      <c r="B7" s="101" t="s">
        <v>119</v>
      </c>
      <c r="C7" s="102">
        <v>75104</v>
      </c>
      <c r="D7" s="103">
        <f t="shared" si="0"/>
        <v>1.9583475660157441</v>
      </c>
      <c r="E7" s="104">
        <f t="shared" si="1"/>
        <v>1.9583475660157441</v>
      </c>
      <c r="F7" s="106">
        <f>$F$6</f>
        <v>1.0432519991667542</v>
      </c>
      <c r="G7" s="126"/>
    </row>
    <row r="8" spans="1:7" ht="18" customHeight="1" x14ac:dyDescent="0.25">
      <c r="A8" s="97">
        <v>3</v>
      </c>
      <c r="B8" s="101" t="s">
        <v>117</v>
      </c>
      <c r="C8" s="102">
        <v>43680</v>
      </c>
      <c r="D8" s="103">
        <f t="shared" si="0"/>
        <v>1.1389622614450323</v>
      </c>
      <c r="E8" s="104">
        <f t="shared" si="1"/>
        <v>1.1389622614450323</v>
      </c>
      <c r="F8" s="106">
        <f t="shared" ref="F8:F14" si="2">$F$6</f>
        <v>1.0432519991667542</v>
      </c>
      <c r="G8" s="126"/>
    </row>
    <row r="9" spans="1:7" ht="18" customHeight="1" x14ac:dyDescent="0.25">
      <c r="A9" s="97">
        <v>4</v>
      </c>
      <c r="B9" s="101" t="s">
        <v>84</v>
      </c>
      <c r="C9" s="102">
        <v>38284</v>
      </c>
      <c r="D9" s="103">
        <f t="shared" si="0"/>
        <v>0.99826078793868167</v>
      </c>
      <c r="E9" s="104">
        <f t="shared" si="1"/>
        <v>0.99826078793868167</v>
      </c>
      <c r="F9" s="106">
        <f t="shared" si="2"/>
        <v>1.0432519991667542</v>
      </c>
      <c r="G9" s="126"/>
    </row>
    <row r="10" spans="1:7" ht="18" customHeight="1" x14ac:dyDescent="0.25">
      <c r="A10" s="97">
        <v>5</v>
      </c>
      <c r="B10" s="101" t="s">
        <v>67</v>
      </c>
      <c r="C10" s="102">
        <v>35192</v>
      </c>
      <c r="D10" s="103">
        <f t="shared" si="0"/>
        <v>0.91763644470635475</v>
      </c>
      <c r="E10" s="104">
        <f t="shared" si="1"/>
        <v>0.91763644470635475</v>
      </c>
      <c r="F10" s="106">
        <f t="shared" si="2"/>
        <v>1.0432519991667542</v>
      </c>
      <c r="G10" s="126"/>
    </row>
    <row r="11" spans="1:7" ht="18" customHeight="1" x14ac:dyDescent="0.25">
      <c r="A11" s="97">
        <v>6</v>
      </c>
      <c r="B11" s="101" t="s">
        <v>120</v>
      </c>
      <c r="C11" s="102">
        <v>32256</v>
      </c>
      <c r="D11" s="103">
        <f t="shared" si="0"/>
        <v>0.84107982383633151</v>
      </c>
      <c r="E11" s="104">
        <f t="shared" si="1"/>
        <v>0.84107982383633151</v>
      </c>
      <c r="F11" s="106">
        <f t="shared" si="2"/>
        <v>1.0432519991667542</v>
      </c>
      <c r="G11" s="126"/>
    </row>
    <row r="12" spans="1:7" ht="18" customHeight="1" x14ac:dyDescent="0.25">
      <c r="A12" s="97">
        <v>7</v>
      </c>
      <c r="B12" s="101" t="s">
        <v>133</v>
      </c>
      <c r="C12" s="102">
        <v>31857</v>
      </c>
      <c r="D12" s="103">
        <f t="shared" si="0"/>
        <v>0.83067584164043939</v>
      </c>
      <c r="E12" s="104">
        <f t="shared" si="1"/>
        <v>0.83067584164043939</v>
      </c>
      <c r="F12" s="106">
        <f t="shared" si="2"/>
        <v>1.0432519991667542</v>
      </c>
      <c r="G12" s="126"/>
    </row>
    <row r="13" spans="1:7" ht="18" customHeight="1" x14ac:dyDescent="0.25">
      <c r="A13" s="97">
        <v>8</v>
      </c>
      <c r="B13" s="101" t="s">
        <v>154</v>
      </c>
      <c r="C13" s="102">
        <v>31201</v>
      </c>
      <c r="D13" s="103">
        <f t="shared" si="0"/>
        <v>0.81357054760408543</v>
      </c>
      <c r="E13" s="104">
        <f t="shared" si="1"/>
        <v>0.81357054760408543</v>
      </c>
      <c r="F13" s="106">
        <f t="shared" si="2"/>
        <v>1.0432519991667542</v>
      </c>
      <c r="G13" s="126"/>
    </row>
    <row r="14" spans="1:7" ht="18" customHeight="1" x14ac:dyDescent="0.25">
      <c r="A14" s="97">
        <v>9</v>
      </c>
      <c r="B14" s="101" t="s">
        <v>144</v>
      </c>
      <c r="C14" s="102">
        <v>30102</v>
      </c>
      <c r="D14" s="103">
        <f t="shared" si="0"/>
        <v>0.78491396506452293</v>
      </c>
      <c r="E14" s="104">
        <f t="shared" si="1"/>
        <v>0.78491396506452293</v>
      </c>
      <c r="F14" s="106">
        <f t="shared" si="2"/>
        <v>1.0432519991667542</v>
      </c>
      <c r="G14" s="126"/>
    </row>
    <row r="15" spans="1:7" ht="18" customHeight="1" x14ac:dyDescent="0.25">
      <c r="A15" s="97">
        <v>10</v>
      </c>
      <c r="B15" s="101" t="s">
        <v>125</v>
      </c>
      <c r="C15" s="102">
        <v>28753</v>
      </c>
      <c r="D15" s="103">
        <f t="shared" si="0"/>
        <v>0.7497385966879353</v>
      </c>
      <c r="E15" s="104">
        <f t="shared" si="1"/>
        <v>0.7497385966879353</v>
      </c>
      <c r="F15" s="105">
        <f>AVERAGE(D15:D28)</f>
        <v>0.62675332057637989</v>
      </c>
      <c r="G15" s="126" t="s">
        <v>37</v>
      </c>
    </row>
    <row r="16" spans="1:7" ht="18" customHeight="1" x14ac:dyDescent="0.25">
      <c r="A16" s="97">
        <v>11</v>
      </c>
      <c r="B16" s="107" t="s">
        <v>114</v>
      </c>
      <c r="C16" s="102">
        <v>27899</v>
      </c>
      <c r="D16" s="103">
        <f t="shared" si="0"/>
        <v>0.72747042426865738</v>
      </c>
      <c r="E16" s="104">
        <f t="shared" si="1"/>
        <v>0.72747042426865738</v>
      </c>
      <c r="F16" s="106">
        <f>$F$15</f>
        <v>0.62675332057637989</v>
      </c>
      <c r="G16" s="126"/>
    </row>
    <row r="17" spans="1:7" ht="18" customHeight="1" x14ac:dyDescent="0.25">
      <c r="A17" s="97">
        <v>12</v>
      </c>
      <c r="B17" s="101" t="s">
        <v>102</v>
      </c>
      <c r="C17" s="102">
        <v>27605</v>
      </c>
      <c r="D17" s="103">
        <f t="shared" si="0"/>
        <v>0.71980433212431583</v>
      </c>
      <c r="E17" s="104">
        <f t="shared" si="1"/>
        <v>0.71980433212431583</v>
      </c>
      <c r="F17" s="106">
        <f t="shared" ref="F17:F28" si="3">F16</f>
        <v>0.62675332057637989</v>
      </c>
      <c r="G17" s="126"/>
    </row>
    <row r="18" spans="1:7" ht="18" customHeight="1" x14ac:dyDescent="0.25">
      <c r="A18" s="97">
        <v>13</v>
      </c>
      <c r="B18" s="101" t="s">
        <v>124</v>
      </c>
      <c r="C18" s="102">
        <v>27530</v>
      </c>
      <c r="D18" s="103">
        <f t="shared" si="0"/>
        <v>0.71784869637320836</v>
      </c>
      <c r="E18" s="104">
        <f t="shared" si="1"/>
        <v>0.71784869637320836</v>
      </c>
      <c r="F18" s="106">
        <f t="shared" si="3"/>
        <v>0.62675332057637989</v>
      </c>
      <c r="G18" s="126"/>
    </row>
    <row r="19" spans="1:7" ht="18" customHeight="1" x14ac:dyDescent="0.25">
      <c r="A19" s="97">
        <v>14</v>
      </c>
      <c r="B19" s="101" t="s">
        <v>75</v>
      </c>
      <c r="C19" s="102">
        <v>24891</v>
      </c>
      <c r="D19" s="103">
        <f t="shared" si="0"/>
        <v>0.64903639307757099</v>
      </c>
      <c r="E19" s="104">
        <f t="shared" si="1"/>
        <v>0.64903639307757099</v>
      </c>
      <c r="F19" s="106">
        <f t="shared" si="3"/>
        <v>0.62675332057637989</v>
      </c>
      <c r="G19" s="126"/>
    </row>
    <row r="20" spans="1:7" ht="18" customHeight="1" x14ac:dyDescent="0.25">
      <c r="A20" s="97">
        <v>15</v>
      </c>
      <c r="B20" s="101" t="s">
        <v>127</v>
      </c>
      <c r="C20" s="102">
        <v>24588</v>
      </c>
      <c r="D20" s="103">
        <f t="shared" si="0"/>
        <v>0.64113562464309648</v>
      </c>
      <c r="E20" s="104">
        <f t="shared" si="1"/>
        <v>0.64113562464309648</v>
      </c>
      <c r="F20" s="106">
        <f t="shared" si="3"/>
        <v>0.62675332057637989</v>
      </c>
      <c r="G20" s="126"/>
    </row>
    <row r="21" spans="1:7" ht="18" customHeight="1" x14ac:dyDescent="0.25">
      <c r="A21" s="97">
        <v>16</v>
      </c>
      <c r="B21" s="101" t="s">
        <v>85</v>
      </c>
      <c r="C21" s="102">
        <v>24567</v>
      </c>
      <c r="D21" s="103">
        <f t="shared" si="0"/>
        <v>0.64058804663278635</v>
      </c>
      <c r="E21" s="104">
        <f t="shared" si="1"/>
        <v>0.64058804663278635</v>
      </c>
      <c r="F21" s="106">
        <f t="shared" si="3"/>
        <v>0.62675332057637989</v>
      </c>
      <c r="G21" s="126"/>
    </row>
    <row r="22" spans="1:7" ht="18" customHeight="1" x14ac:dyDescent="0.25">
      <c r="A22" s="97">
        <v>17</v>
      </c>
      <c r="B22" s="101" t="s">
        <v>107</v>
      </c>
      <c r="C22" s="102">
        <v>23838</v>
      </c>
      <c r="D22" s="103">
        <f t="shared" si="0"/>
        <v>0.62157926713202105</v>
      </c>
      <c r="E22" s="104">
        <f t="shared" si="1"/>
        <v>0.62157926713202105</v>
      </c>
      <c r="F22" s="106">
        <f t="shared" si="3"/>
        <v>0.62675332057637989</v>
      </c>
      <c r="G22" s="126"/>
    </row>
    <row r="23" spans="1:7" ht="18" customHeight="1" x14ac:dyDescent="0.25">
      <c r="A23" s="97">
        <v>18</v>
      </c>
      <c r="B23" s="101" t="s">
        <v>77</v>
      </c>
      <c r="C23" s="102">
        <v>22106</v>
      </c>
      <c r="D23" s="103">
        <f t="shared" si="0"/>
        <v>0.57641711885311087</v>
      </c>
      <c r="E23" s="104">
        <f t="shared" si="1"/>
        <v>0.57641711885311087</v>
      </c>
      <c r="F23" s="106">
        <f t="shared" si="3"/>
        <v>0.62675332057637989</v>
      </c>
      <c r="G23" s="126"/>
    </row>
    <row r="24" spans="1:7" ht="18" customHeight="1" x14ac:dyDescent="0.25">
      <c r="A24" s="97">
        <v>19</v>
      </c>
      <c r="B24" s="101" t="s">
        <v>132</v>
      </c>
      <c r="C24" s="102">
        <v>22055</v>
      </c>
      <c r="D24" s="103">
        <f t="shared" si="0"/>
        <v>0.57508728654235775</v>
      </c>
      <c r="E24" s="104">
        <f t="shared" si="1"/>
        <v>0.57508728654235775</v>
      </c>
      <c r="F24" s="106">
        <f t="shared" si="3"/>
        <v>0.62675332057637989</v>
      </c>
      <c r="G24" s="126"/>
    </row>
    <row r="25" spans="1:7" ht="18" customHeight="1" x14ac:dyDescent="0.25">
      <c r="A25" s="97">
        <v>20</v>
      </c>
      <c r="B25" s="101" t="s">
        <v>108</v>
      </c>
      <c r="C25" s="102">
        <v>21177</v>
      </c>
      <c r="D25" s="103">
        <f t="shared" si="0"/>
        <v>0.55219331068272548</v>
      </c>
      <c r="E25" s="104">
        <f t="shared" si="1"/>
        <v>0.55219331068272548</v>
      </c>
      <c r="F25" s="106">
        <f t="shared" si="3"/>
        <v>0.62675332057637989</v>
      </c>
      <c r="G25" s="126"/>
    </row>
    <row r="26" spans="1:7" ht="18" customHeight="1" x14ac:dyDescent="0.25">
      <c r="A26" s="97">
        <v>21</v>
      </c>
      <c r="B26" s="101" t="s">
        <v>109</v>
      </c>
      <c r="C26" s="102">
        <v>20982</v>
      </c>
      <c r="D26" s="103">
        <f t="shared" si="0"/>
        <v>0.54710865772984585</v>
      </c>
      <c r="E26" s="104">
        <f t="shared" si="1"/>
        <v>0.54710865772984585</v>
      </c>
      <c r="F26" s="106">
        <f t="shared" si="3"/>
        <v>0.62675332057637989</v>
      </c>
      <c r="G26" s="126"/>
    </row>
    <row r="27" spans="1:7" ht="18" customHeight="1" x14ac:dyDescent="0.25">
      <c r="A27" s="97">
        <v>22</v>
      </c>
      <c r="B27" s="101" t="s">
        <v>164</v>
      </c>
      <c r="C27" s="102">
        <v>20288</v>
      </c>
      <c r="D27" s="103">
        <f t="shared" si="0"/>
        <v>0.52901250824626411</v>
      </c>
      <c r="E27" s="104">
        <f t="shared" si="1"/>
        <v>0.52901250824626411</v>
      </c>
      <c r="F27" s="106">
        <f t="shared" si="3"/>
        <v>0.62675332057637989</v>
      </c>
      <c r="G27" s="126"/>
    </row>
    <row r="28" spans="1:7" ht="18" customHeight="1" x14ac:dyDescent="0.25">
      <c r="A28" s="97">
        <v>23</v>
      </c>
      <c r="B28" s="101" t="s">
        <v>48</v>
      </c>
      <c r="C28" s="102">
        <v>20231</v>
      </c>
      <c r="D28" s="103">
        <f t="shared" si="0"/>
        <v>0.52752622507542235</v>
      </c>
      <c r="E28" s="104">
        <f t="shared" si="1"/>
        <v>0.52752622507542235</v>
      </c>
      <c r="F28" s="106">
        <f t="shared" si="3"/>
        <v>0.62675332057637989</v>
      </c>
      <c r="G28" s="126"/>
    </row>
    <row r="29" spans="1:7" ht="18" customHeight="1" x14ac:dyDescent="0.25">
      <c r="A29" s="97">
        <v>24</v>
      </c>
      <c r="B29" s="101" t="s">
        <v>101</v>
      </c>
      <c r="C29" s="102">
        <v>19815</v>
      </c>
      <c r="D29" s="103">
        <f t="shared" si="0"/>
        <v>0.51667896544261249</v>
      </c>
      <c r="E29" s="104">
        <f t="shared" si="1"/>
        <v>0.51667896544261249</v>
      </c>
      <c r="F29" s="105">
        <f>AVERAGE(D29:D97)</f>
        <v>0.37137012747684078</v>
      </c>
      <c r="G29" s="126" t="s">
        <v>38</v>
      </c>
    </row>
    <row r="30" spans="1:7" ht="18" customHeight="1" x14ac:dyDescent="0.25">
      <c r="A30" s="97">
        <v>25</v>
      </c>
      <c r="B30" s="101" t="s">
        <v>122</v>
      </c>
      <c r="C30" s="102">
        <v>19572</v>
      </c>
      <c r="D30" s="103">
        <f t="shared" si="0"/>
        <v>0.51034270560902406</v>
      </c>
      <c r="E30" s="104">
        <f t="shared" si="1"/>
        <v>0.51034270560902406</v>
      </c>
      <c r="F30" s="106">
        <f>$F$29</f>
        <v>0.37137012747684078</v>
      </c>
      <c r="G30" s="126"/>
    </row>
    <row r="31" spans="1:7" ht="18" customHeight="1" x14ac:dyDescent="0.25">
      <c r="A31" s="97">
        <v>26</v>
      </c>
      <c r="B31" s="101" t="s">
        <v>94</v>
      </c>
      <c r="C31" s="102">
        <v>19538</v>
      </c>
      <c r="D31" s="103">
        <f t="shared" si="0"/>
        <v>0.50945615073518868</v>
      </c>
      <c r="E31" s="104">
        <f t="shared" si="1"/>
        <v>0.50945615073518868</v>
      </c>
      <c r="F31" s="106">
        <f t="shared" ref="F31:F62" si="4">F30</f>
        <v>0.37137012747684078</v>
      </c>
      <c r="G31" s="126"/>
    </row>
    <row r="32" spans="1:7" ht="18" customHeight="1" x14ac:dyDescent="0.25">
      <c r="A32" s="97">
        <v>27</v>
      </c>
      <c r="B32" s="101" t="s">
        <v>135</v>
      </c>
      <c r="C32" s="102">
        <v>19080</v>
      </c>
      <c r="D32" s="103">
        <f t="shared" si="0"/>
        <v>0.49751373508175861</v>
      </c>
      <c r="E32" s="104">
        <f t="shared" si="1"/>
        <v>0.49751373508175861</v>
      </c>
      <c r="F32" s="106">
        <f t="shared" si="4"/>
        <v>0.37137012747684078</v>
      </c>
      <c r="G32" s="126"/>
    </row>
    <row r="33" spans="1:7" ht="18" customHeight="1" x14ac:dyDescent="0.25">
      <c r="A33" s="97">
        <v>28</v>
      </c>
      <c r="B33" s="101" t="s">
        <v>126</v>
      </c>
      <c r="C33" s="102">
        <v>18922</v>
      </c>
      <c r="D33" s="103">
        <f t="shared" si="0"/>
        <v>0.49339386243275873</v>
      </c>
      <c r="E33" s="104">
        <f t="shared" si="1"/>
        <v>0.49339386243275873</v>
      </c>
      <c r="F33" s="106">
        <f t="shared" si="4"/>
        <v>0.37137012747684078</v>
      </c>
      <c r="G33" s="126"/>
    </row>
    <row r="34" spans="1:7" ht="18" customHeight="1" x14ac:dyDescent="0.25">
      <c r="A34" s="97">
        <v>29</v>
      </c>
      <c r="B34" s="101" t="s">
        <v>116</v>
      </c>
      <c r="C34" s="102">
        <v>18761</v>
      </c>
      <c r="D34" s="103">
        <f t="shared" si="0"/>
        <v>0.48919576435371454</v>
      </c>
      <c r="E34" s="104">
        <f t="shared" si="1"/>
        <v>0.48919576435371454</v>
      </c>
      <c r="F34" s="106">
        <f t="shared" si="4"/>
        <v>0.37137012747684078</v>
      </c>
      <c r="G34" s="126"/>
    </row>
    <row r="35" spans="1:7" ht="18" customHeight="1" x14ac:dyDescent="0.25">
      <c r="A35" s="97">
        <v>30</v>
      </c>
      <c r="B35" s="101" t="s">
        <v>64</v>
      </c>
      <c r="C35" s="102">
        <v>18722</v>
      </c>
      <c r="D35" s="103">
        <f t="shared" si="0"/>
        <v>0.48817883376313859</v>
      </c>
      <c r="E35" s="104">
        <f t="shared" si="1"/>
        <v>0.48817883376313859</v>
      </c>
      <c r="F35" s="106">
        <f t="shared" si="4"/>
        <v>0.37137012747684078</v>
      </c>
      <c r="G35" s="126"/>
    </row>
    <row r="36" spans="1:7" ht="18" customHeight="1" x14ac:dyDescent="0.25">
      <c r="A36" s="97">
        <v>31</v>
      </c>
      <c r="B36" s="101" t="s">
        <v>141</v>
      </c>
      <c r="C36" s="102">
        <v>18631</v>
      </c>
      <c r="D36" s="103">
        <f t="shared" si="0"/>
        <v>0.48580599571846145</v>
      </c>
      <c r="E36" s="104">
        <f t="shared" si="1"/>
        <v>0.48580599571846145</v>
      </c>
      <c r="F36" s="106">
        <f t="shared" si="4"/>
        <v>0.37137012747684078</v>
      </c>
      <c r="G36" s="126"/>
    </row>
    <row r="37" spans="1:7" ht="18" customHeight="1" x14ac:dyDescent="0.25">
      <c r="A37" s="97">
        <v>32</v>
      </c>
      <c r="B37" s="101" t="s">
        <v>121</v>
      </c>
      <c r="C37" s="102">
        <v>18218</v>
      </c>
      <c r="D37" s="103">
        <f t="shared" si="0"/>
        <v>0.47503696151569591</v>
      </c>
      <c r="E37" s="104">
        <f t="shared" si="1"/>
        <v>0.47503696151569591</v>
      </c>
      <c r="F37" s="106">
        <f t="shared" si="4"/>
        <v>0.37137012747684078</v>
      </c>
      <c r="G37" s="126"/>
    </row>
    <row r="38" spans="1:7" ht="18" customHeight="1" x14ac:dyDescent="0.25">
      <c r="A38" s="97">
        <v>33</v>
      </c>
      <c r="B38" s="101" t="s">
        <v>143</v>
      </c>
      <c r="C38" s="102">
        <v>18164</v>
      </c>
      <c r="D38" s="103">
        <f t="shared" ref="D38:D69" si="5">+C38*50/$C$5</f>
        <v>0.47362890377489852</v>
      </c>
      <c r="E38" s="104">
        <f t="shared" ref="E38:E69" si="6">+D38</f>
        <v>0.47362890377489852</v>
      </c>
      <c r="F38" s="106">
        <f t="shared" si="4"/>
        <v>0.37137012747684078</v>
      </c>
      <c r="G38" s="126"/>
    </row>
    <row r="39" spans="1:7" ht="18" customHeight="1" x14ac:dyDescent="0.25">
      <c r="A39" s="97">
        <v>34</v>
      </c>
      <c r="B39" s="101" t="s">
        <v>123</v>
      </c>
      <c r="C39" s="102">
        <v>17735</v>
      </c>
      <c r="D39" s="103">
        <f t="shared" si="5"/>
        <v>0.46244266727856337</v>
      </c>
      <c r="E39" s="104">
        <f t="shared" si="6"/>
        <v>0.46244266727856337</v>
      </c>
      <c r="F39" s="106">
        <f t="shared" si="4"/>
        <v>0.37137012747684078</v>
      </c>
      <c r="G39" s="126"/>
    </row>
    <row r="40" spans="1:7" ht="18" customHeight="1" x14ac:dyDescent="0.25">
      <c r="A40" s="97">
        <v>35</v>
      </c>
      <c r="B40" s="101" t="s">
        <v>66</v>
      </c>
      <c r="C40" s="102">
        <v>17593</v>
      </c>
      <c r="D40" s="103">
        <f t="shared" si="5"/>
        <v>0.45873999692313311</v>
      </c>
      <c r="E40" s="104">
        <f t="shared" si="6"/>
        <v>0.45873999692313311</v>
      </c>
      <c r="F40" s="106">
        <f t="shared" si="4"/>
        <v>0.37137012747684078</v>
      </c>
      <c r="G40" s="126"/>
    </row>
    <row r="41" spans="1:7" ht="18" customHeight="1" x14ac:dyDescent="0.25">
      <c r="A41" s="97">
        <v>36</v>
      </c>
      <c r="B41" s="101" t="s">
        <v>158</v>
      </c>
      <c r="C41" s="102">
        <v>17493</v>
      </c>
      <c r="D41" s="103">
        <f t="shared" si="5"/>
        <v>0.45613248258832301</v>
      </c>
      <c r="E41" s="104">
        <f t="shared" si="6"/>
        <v>0.45613248258832301</v>
      </c>
      <c r="F41" s="106">
        <f t="shared" si="4"/>
        <v>0.37137012747684078</v>
      </c>
      <c r="G41" s="126"/>
    </row>
    <row r="42" spans="1:7" ht="18" customHeight="1" x14ac:dyDescent="0.25">
      <c r="A42" s="97">
        <v>37</v>
      </c>
      <c r="B42" s="101" t="s">
        <v>113</v>
      </c>
      <c r="C42" s="102">
        <v>17207</v>
      </c>
      <c r="D42" s="103">
        <f t="shared" si="5"/>
        <v>0.44867499159076629</v>
      </c>
      <c r="E42" s="104">
        <f t="shared" si="6"/>
        <v>0.44867499159076629</v>
      </c>
      <c r="F42" s="106">
        <f t="shared" si="4"/>
        <v>0.37137012747684078</v>
      </c>
      <c r="G42" s="126"/>
    </row>
    <row r="43" spans="1:7" ht="18" customHeight="1" x14ac:dyDescent="0.25">
      <c r="A43" s="97">
        <v>38</v>
      </c>
      <c r="B43" s="101" t="s">
        <v>150</v>
      </c>
      <c r="C43" s="102">
        <v>17149</v>
      </c>
      <c r="D43" s="103">
        <f t="shared" si="5"/>
        <v>0.44716263327657646</v>
      </c>
      <c r="E43" s="104">
        <f t="shared" si="6"/>
        <v>0.44716263327657646</v>
      </c>
      <c r="F43" s="106">
        <f t="shared" si="4"/>
        <v>0.37137012747684078</v>
      </c>
      <c r="G43" s="126"/>
    </row>
    <row r="44" spans="1:7" ht="18" customHeight="1" x14ac:dyDescent="0.25">
      <c r="A44" s="97">
        <v>39</v>
      </c>
      <c r="B44" s="101" t="s">
        <v>111</v>
      </c>
      <c r="C44" s="102">
        <v>17146</v>
      </c>
      <c r="D44" s="103">
        <f t="shared" si="5"/>
        <v>0.44708440784653214</v>
      </c>
      <c r="E44" s="104">
        <f t="shared" si="6"/>
        <v>0.44708440784653214</v>
      </c>
      <c r="F44" s="106">
        <f t="shared" si="4"/>
        <v>0.37137012747684078</v>
      </c>
      <c r="G44" s="126"/>
    </row>
    <row r="45" spans="1:7" ht="18" customHeight="1" x14ac:dyDescent="0.25">
      <c r="A45" s="97">
        <v>40</v>
      </c>
      <c r="B45" s="101" t="s">
        <v>104</v>
      </c>
      <c r="C45" s="102">
        <v>17140</v>
      </c>
      <c r="D45" s="103">
        <f t="shared" si="5"/>
        <v>0.44692795698644355</v>
      </c>
      <c r="E45" s="104">
        <f t="shared" si="6"/>
        <v>0.44692795698644355</v>
      </c>
      <c r="F45" s="106">
        <f t="shared" si="4"/>
        <v>0.37137012747684078</v>
      </c>
      <c r="G45" s="126"/>
    </row>
    <row r="46" spans="1:7" ht="18" customHeight="1" x14ac:dyDescent="0.25">
      <c r="A46" s="97">
        <v>41</v>
      </c>
      <c r="B46" s="101" t="s">
        <v>68</v>
      </c>
      <c r="C46" s="102">
        <v>16886</v>
      </c>
      <c r="D46" s="103">
        <f t="shared" si="5"/>
        <v>0.44030487057602596</v>
      </c>
      <c r="E46" s="104">
        <f t="shared" si="6"/>
        <v>0.44030487057602596</v>
      </c>
      <c r="F46" s="106">
        <f t="shared" si="4"/>
        <v>0.37137012747684078</v>
      </c>
      <c r="G46" s="126"/>
    </row>
    <row r="47" spans="1:7" ht="18" customHeight="1" x14ac:dyDescent="0.25">
      <c r="A47" s="97">
        <v>42</v>
      </c>
      <c r="B47" s="101" t="s">
        <v>47</v>
      </c>
      <c r="C47" s="102">
        <v>16764</v>
      </c>
      <c r="D47" s="103">
        <f t="shared" si="5"/>
        <v>0.43712370308755771</v>
      </c>
      <c r="E47" s="104">
        <f t="shared" si="6"/>
        <v>0.43712370308755771</v>
      </c>
      <c r="F47" s="106">
        <f t="shared" si="4"/>
        <v>0.37137012747684078</v>
      </c>
      <c r="G47" s="126"/>
    </row>
    <row r="48" spans="1:7" ht="18" customHeight="1" x14ac:dyDescent="0.25">
      <c r="A48" s="97">
        <v>43</v>
      </c>
      <c r="B48" s="101" t="s">
        <v>99</v>
      </c>
      <c r="C48" s="102">
        <v>16758</v>
      </c>
      <c r="D48" s="103">
        <f t="shared" si="5"/>
        <v>0.43696725222746913</v>
      </c>
      <c r="E48" s="104">
        <f t="shared" si="6"/>
        <v>0.43696725222746913</v>
      </c>
      <c r="F48" s="106">
        <f t="shared" si="4"/>
        <v>0.37137012747684078</v>
      </c>
      <c r="G48" s="126"/>
    </row>
    <row r="49" spans="1:7" ht="18" customHeight="1" x14ac:dyDescent="0.25">
      <c r="A49" s="97">
        <v>44</v>
      </c>
      <c r="B49" s="101" t="s">
        <v>142</v>
      </c>
      <c r="C49" s="102">
        <v>16488</v>
      </c>
      <c r="D49" s="103">
        <f t="shared" si="5"/>
        <v>0.42992696352348198</v>
      </c>
      <c r="E49" s="104">
        <f t="shared" si="6"/>
        <v>0.42992696352348198</v>
      </c>
      <c r="F49" s="106">
        <f t="shared" si="4"/>
        <v>0.37137012747684078</v>
      </c>
      <c r="G49" s="126"/>
    </row>
    <row r="50" spans="1:7" ht="18" customHeight="1" x14ac:dyDescent="0.25">
      <c r="A50" s="97">
        <v>45</v>
      </c>
      <c r="B50" s="101" t="s">
        <v>149</v>
      </c>
      <c r="C50" s="102">
        <v>16261</v>
      </c>
      <c r="D50" s="103">
        <f t="shared" si="5"/>
        <v>0.42400790598346316</v>
      </c>
      <c r="E50" s="104">
        <f t="shared" si="6"/>
        <v>0.42400790598346316</v>
      </c>
      <c r="F50" s="106">
        <f t="shared" si="4"/>
        <v>0.37137012747684078</v>
      </c>
      <c r="G50" s="126"/>
    </row>
    <row r="51" spans="1:7" ht="18" customHeight="1" x14ac:dyDescent="0.25">
      <c r="A51" s="97">
        <v>46</v>
      </c>
      <c r="B51" s="101" t="s">
        <v>145</v>
      </c>
      <c r="C51" s="102">
        <v>16259</v>
      </c>
      <c r="D51" s="103">
        <f t="shared" si="5"/>
        <v>0.42395575569676697</v>
      </c>
      <c r="E51" s="104">
        <f t="shared" si="6"/>
        <v>0.42395575569676697</v>
      </c>
      <c r="F51" s="106">
        <f t="shared" si="4"/>
        <v>0.37137012747684078</v>
      </c>
      <c r="G51" s="126"/>
    </row>
    <row r="52" spans="1:7" ht="18" customHeight="1" x14ac:dyDescent="0.25">
      <c r="A52" s="97">
        <v>47</v>
      </c>
      <c r="B52" s="101" t="s">
        <v>52</v>
      </c>
      <c r="C52" s="102">
        <v>16245</v>
      </c>
      <c r="D52" s="103">
        <f t="shared" si="5"/>
        <v>0.42359070368989354</v>
      </c>
      <c r="E52" s="104">
        <f t="shared" si="6"/>
        <v>0.42359070368989354</v>
      </c>
      <c r="F52" s="106">
        <f t="shared" si="4"/>
        <v>0.37137012747684078</v>
      </c>
      <c r="G52" s="126"/>
    </row>
    <row r="53" spans="1:7" ht="18" customHeight="1" x14ac:dyDescent="0.25">
      <c r="A53" s="97">
        <v>48</v>
      </c>
      <c r="B53" s="101" t="s">
        <v>112</v>
      </c>
      <c r="C53" s="102">
        <v>16129</v>
      </c>
      <c r="D53" s="103">
        <f t="shared" si="5"/>
        <v>0.42056598706151388</v>
      </c>
      <c r="E53" s="104">
        <f t="shared" si="6"/>
        <v>0.42056598706151388</v>
      </c>
      <c r="F53" s="106">
        <f t="shared" si="4"/>
        <v>0.37137012747684078</v>
      </c>
      <c r="G53" s="126"/>
    </row>
    <row r="54" spans="1:7" ht="18" customHeight="1" x14ac:dyDescent="0.25">
      <c r="A54" s="97">
        <v>49</v>
      </c>
      <c r="B54" s="101" t="s">
        <v>115</v>
      </c>
      <c r="C54" s="102">
        <v>15805</v>
      </c>
      <c r="D54" s="103">
        <f t="shared" si="5"/>
        <v>0.41211764061672929</v>
      </c>
      <c r="E54" s="104">
        <f t="shared" si="6"/>
        <v>0.41211764061672929</v>
      </c>
      <c r="F54" s="106">
        <f t="shared" si="4"/>
        <v>0.37137012747684078</v>
      </c>
      <c r="G54" s="126"/>
    </row>
    <row r="55" spans="1:7" ht="18" customHeight="1" x14ac:dyDescent="0.25">
      <c r="A55" s="97">
        <v>50</v>
      </c>
      <c r="B55" s="101" t="s">
        <v>118</v>
      </c>
      <c r="C55" s="102">
        <v>15800</v>
      </c>
      <c r="D55" s="103">
        <f t="shared" si="5"/>
        <v>0.41198726489998877</v>
      </c>
      <c r="E55" s="104">
        <f t="shared" si="6"/>
        <v>0.41198726489998877</v>
      </c>
      <c r="F55" s="106">
        <f t="shared" si="4"/>
        <v>0.37137012747684078</v>
      </c>
      <c r="G55" s="126"/>
    </row>
    <row r="56" spans="1:7" ht="18" customHeight="1" x14ac:dyDescent="0.25">
      <c r="A56" s="97">
        <v>51</v>
      </c>
      <c r="B56" s="101" t="s">
        <v>146</v>
      </c>
      <c r="C56" s="102">
        <v>15488</v>
      </c>
      <c r="D56" s="103">
        <f t="shared" si="5"/>
        <v>0.4038518201753814</v>
      </c>
      <c r="E56" s="104">
        <f t="shared" si="6"/>
        <v>0.4038518201753814</v>
      </c>
      <c r="F56" s="106">
        <f t="shared" si="4"/>
        <v>0.37137012747684078</v>
      </c>
      <c r="G56" s="126"/>
    </row>
    <row r="57" spans="1:7" ht="18" customHeight="1" x14ac:dyDescent="0.25">
      <c r="A57" s="97">
        <v>52</v>
      </c>
      <c r="B57" s="101" t="s">
        <v>157</v>
      </c>
      <c r="C57" s="102">
        <v>15351</v>
      </c>
      <c r="D57" s="103">
        <f t="shared" si="5"/>
        <v>0.40027952553669166</v>
      </c>
      <c r="E57" s="104">
        <f t="shared" si="6"/>
        <v>0.40027952553669166</v>
      </c>
      <c r="F57" s="106">
        <f t="shared" si="4"/>
        <v>0.37137012747684078</v>
      </c>
      <c r="G57" s="126"/>
    </row>
    <row r="58" spans="1:7" ht="18" customHeight="1" x14ac:dyDescent="0.25">
      <c r="A58" s="97">
        <v>53</v>
      </c>
      <c r="B58" s="101" t="s">
        <v>98</v>
      </c>
      <c r="C58" s="102">
        <v>15102</v>
      </c>
      <c r="D58" s="103">
        <f t="shared" si="5"/>
        <v>0.39378681484301459</v>
      </c>
      <c r="E58" s="104">
        <f t="shared" si="6"/>
        <v>0.39378681484301459</v>
      </c>
      <c r="F58" s="106">
        <f t="shared" si="4"/>
        <v>0.37137012747684078</v>
      </c>
      <c r="G58" s="126"/>
    </row>
    <row r="59" spans="1:7" ht="18" customHeight="1" x14ac:dyDescent="0.25">
      <c r="A59" s="97">
        <v>54</v>
      </c>
      <c r="B59" s="101" t="s">
        <v>130</v>
      </c>
      <c r="C59" s="102">
        <v>15027</v>
      </c>
      <c r="D59" s="103">
        <f t="shared" si="5"/>
        <v>0.39183117909190707</v>
      </c>
      <c r="E59" s="104">
        <f t="shared" si="6"/>
        <v>0.39183117909190707</v>
      </c>
      <c r="F59" s="106">
        <f t="shared" si="4"/>
        <v>0.37137012747684078</v>
      </c>
      <c r="G59" s="126"/>
    </row>
    <row r="60" spans="1:7" ht="18" customHeight="1" x14ac:dyDescent="0.25">
      <c r="A60" s="97">
        <v>55</v>
      </c>
      <c r="B60" s="101" t="s">
        <v>147</v>
      </c>
      <c r="C60" s="102">
        <v>15010</v>
      </c>
      <c r="D60" s="103">
        <f t="shared" si="5"/>
        <v>0.39138790165498932</v>
      </c>
      <c r="E60" s="104">
        <f t="shared" si="6"/>
        <v>0.39138790165498932</v>
      </c>
      <c r="F60" s="106">
        <f t="shared" si="4"/>
        <v>0.37137012747684078</v>
      </c>
      <c r="G60" s="126"/>
    </row>
    <row r="61" spans="1:7" ht="18" customHeight="1" x14ac:dyDescent="0.25">
      <c r="A61" s="97">
        <v>56</v>
      </c>
      <c r="B61" s="101" t="s">
        <v>63</v>
      </c>
      <c r="C61" s="102">
        <v>14463</v>
      </c>
      <c r="D61" s="103">
        <f t="shared" si="5"/>
        <v>0.37712479824357836</v>
      </c>
      <c r="E61" s="104">
        <f t="shared" si="6"/>
        <v>0.37712479824357836</v>
      </c>
      <c r="F61" s="106">
        <f t="shared" si="4"/>
        <v>0.37137012747684078</v>
      </c>
      <c r="G61" s="126"/>
    </row>
    <row r="62" spans="1:7" ht="18" customHeight="1" x14ac:dyDescent="0.25">
      <c r="A62" s="97">
        <v>57</v>
      </c>
      <c r="B62" s="101" t="s">
        <v>137</v>
      </c>
      <c r="C62" s="102">
        <v>13879</v>
      </c>
      <c r="D62" s="103">
        <f t="shared" si="5"/>
        <v>0.36189691452828759</v>
      </c>
      <c r="E62" s="104">
        <f t="shared" si="6"/>
        <v>0.36189691452828759</v>
      </c>
      <c r="F62" s="106">
        <f t="shared" si="4"/>
        <v>0.37137012747684078</v>
      </c>
      <c r="G62" s="126"/>
    </row>
    <row r="63" spans="1:7" ht="18" customHeight="1" x14ac:dyDescent="0.25">
      <c r="A63" s="97">
        <v>58</v>
      </c>
      <c r="B63" s="101" t="s">
        <v>129</v>
      </c>
      <c r="C63" s="102">
        <v>13469</v>
      </c>
      <c r="D63" s="103">
        <f t="shared" si="5"/>
        <v>0.35120610575556638</v>
      </c>
      <c r="E63" s="104">
        <f t="shared" si="6"/>
        <v>0.35120610575556638</v>
      </c>
      <c r="F63" s="106">
        <f t="shared" ref="F63:F97" si="7">F62</f>
        <v>0.37137012747684078</v>
      </c>
      <c r="G63" s="126"/>
    </row>
    <row r="64" spans="1:7" ht="18" customHeight="1" x14ac:dyDescent="0.25">
      <c r="A64" s="97">
        <v>59</v>
      </c>
      <c r="B64" s="101" t="s">
        <v>90</v>
      </c>
      <c r="C64" s="102">
        <v>13422</v>
      </c>
      <c r="D64" s="103">
        <f t="shared" si="5"/>
        <v>0.34998057401820565</v>
      </c>
      <c r="E64" s="104">
        <f t="shared" si="6"/>
        <v>0.34998057401820565</v>
      </c>
      <c r="F64" s="106">
        <f t="shared" si="7"/>
        <v>0.37137012747684078</v>
      </c>
      <c r="G64" s="126"/>
    </row>
    <row r="65" spans="1:7" ht="18" customHeight="1" x14ac:dyDescent="0.25">
      <c r="A65" s="97">
        <v>60</v>
      </c>
      <c r="B65" s="101" t="s">
        <v>153</v>
      </c>
      <c r="C65" s="102">
        <v>13272</v>
      </c>
      <c r="D65" s="103">
        <f t="shared" si="5"/>
        <v>0.34606930251599061</v>
      </c>
      <c r="E65" s="104">
        <f t="shared" si="6"/>
        <v>0.34606930251599061</v>
      </c>
      <c r="F65" s="106">
        <f t="shared" si="7"/>
        <v>0.37137012747684078</v>
      </c>
      <c r="G65" s="126"/>
    </row>
    <row r="66" spans="1:7" ht="18" customHeight="1" x14ac:dyDescent="0.25">
      <c r="A66" s="97">
        <v>61</v>
      </c>
      <c r="B66" s="101" t="s">
        <v>103</v>
      </c>
      <c r="C66" s="102">
        <v>13185</v>
      </c>
      <c r="D66" s="103">
        <f t="shared" si="5"/>
        <v>0.34380076504470586</v>
      </c>
      <c r="E66" s="104">
        <f t="shared" si="6"/>
        <v>0.34380076504470586</v>
      </c>
      <c r="F66" s="106">
        <f t="shared" si="7"/>
        <v>0.37137012747684078</v>
      </c>
      <c r="G66" s="126"/>
    </row>
    <row r="67" spans="1:7" ht="18" customHeight="1" x14ac:dyDescent="0.25">
      <c r="A67" s="97">
        <v>62</v>
      </c>
      <c r="B67" s="101" t="s">
        <v>110</v>
      </c>
      <c r="C67" s="102">
        <v>13022</v>
      </c>
      <c r="D67" s="103">
        <f t="shared" si="5"/>
        <v>0.33955051667896546</v>
      </c>
      <c r="E67" s="104">
        <f t="shared" si="6"/>
        <v>0.33955051667896546</v>
      </c>
      <c r="F67" s="106">
        <f t="shared" si="7"/>
        <v>0.37137012747684078</v>
      </c>
      <c r="G67" s="126"/>
    </row>
    <row r="68" spans="1:7" ht="18" customHeight="1" x14ac:dyDescent="0.25">
      <c r="A68" s="97">
        <v>63</v>
      </c>
      <c r="B68" s="101" t="s">
        <v>71</v>
      </c>
      <c r="C68" s="102">
        <v>12961</v>
      </c>
      <c r="D68" s="103">
        <f t="shared" si="5"/>
        <v>0.33795993293473131</v>
      </c>
      <c r="E68" s="104">
        <f t="shared" si="6"/>
        <v>0.33795993293473131</v>
      </c>
      <c r="F68" s="106">
        <f t="shared" si="7"/>
        <v>0.37137012747684078</v>
      </c>
      <c r="G68" s="126"/>
    </row>
    <row r="69" spans="1:7" ht="18" customHeight="1" x14ac:dyDescent="0.25">
      <c r="A69" s="97">
        <v>64</v>
      </c>
      <c r="B69" s="101" t="s">
        <v>106</v>
      </c>
      <c r="C69" s="102">
        <v>12732</v>
      </c>
      <c r="D69" s="103">
        <f t="shared" si="5"/>
        <v>0.3319887251080163</v>
      </c>
      <c r="E69" s="104">
        <f t="shared" si="6"/>
        <v>0.3319887251080163</v>
      </c>
      <c r="F69" s="106">
        <f t="shared" si="7"/>
        <v>0.37137012747684078</v>
      </c>
      <c r="G69" s="126"/>
    </row>
    <row r="70" spans="1:7" ht="18" customHeight="1" x14ac:dyDescent="0.25">
      <c r="A70" s="97">
        <v>65</v>
      </c>
      <c r="B70" s="101" t="s">
        <v>165</v>
      </c>
      <c r="C70" s="102">
        <v>12610</v>
      </c>
      <c r="D70" s="103">
        <f t="shared" ref="D70:D101" si="8">+C70*50/$C$5</f>
        <v>0.328807557619548</v>
      </c>
      <c r="E70" s="104">
        <f t="shared" ref="E70:E101" si="9">+D70</f>
        <v>0.328807557619548</v>
      </c>
      <c r="F70" s="106">
        <f t="shared" si="7"/>
        <v>0.37137012747684078</v>
      </c>
      <c r="G70" s="126"/>
    </row>
    <row r="71" spans="1:7" ht="18" customHeight="1" x14ac:dyDescent="0.25">
      <c r="A71" s="97">
        <v>66</v>
      </c>
      <c r="B71" s="101" t="s">
        <v>45</v>
      </c>
      <c r="C71" s="102">
        <v>12471</v>
      </c>
      <c r="D71" s="103">
        <f t="shared" si="8"/>
        <v>0.32518311269416206</v>
      </c>
      <c r="E71" s="104">
        <f t="shared" si="9"/>
        <v>0.32518311269416206</v>
      </c>
      <c r="F71" s="106">
        <f t="shared" si="7"/>
        <v>0.37137012747684078</v>
      </c>
      <c r="G71" s="126"/>
    </row>
    <row r="72" spans="1:7" ht="18" customHeight="1" x14ac:dyDescent="0.25">
      <c r="A72" s="97">
        <v>67</v>
      </c>
      <c r="B72" s="101" t="s">
        <v>78</v>
      </c>
      <c r="C72" s="102">
        <v>12431</v>
      </c>
      <c r="D72" s="103">
        <f t="shared" si="8"/>
        <v>0.32414010696023804</v>
      </c>
      <c r="E72" s="104">
        <f t="shared" si="9"/>
        <v>0.32414010696023804</v>
      </c>
      <c r="F72" s="106">
        <f t="shared" si="7"/>
        <v>0.37137012747684078</v>
      </c>
      <c r="G72" s="126"/>
    </row>
    <row r="73" spans="1:7" ht="18" customHeight="1" x14ac:dyDescent="0.25">
      <c r="A73" s="97">
        <v>68</v>
      </c>
      <c r="B73" s="101" t="s">
        <v>61</v>
      </c>
      <c r="C73" s="102">
        <v>12333</v>
      </c>
      <c r="D73" s="103">
        <f t="shared" si="8"/>
        <v>0.32158474291212413</v>
      </c>
      <c r="E73" s="104">
        <f t="shared" si="9"/>
        <v>0.32158474291212413</v>
      </c>
      <c r="F73" s="106">
        <f t="shared" si="7"/>
        <v>0.37137012747684078</v>
      </c>
      <c r="G73" s="126"/>
    </row>
    <row r="74" spans="1:7" ht="18" customHeight="1" x14ac:dyDescent="0.25">
      <c r="A74" s="97">
        <v>69</v>
      </c>
      <c r="B74" s="101" t="s">
        <v>65</v>
      </c>
      <c r="C74" s="102">
        <v>12307</v>
      </c>
      <c r="D74" s="103">
        <f t="shared" si="8"/>
        <v>0.32090678918507354</v>
      </c>
      <c r="E74" s="104">
        <f t="shared" si="9"/>
        <v>0.32090678918507354</v>
      </c>
      <c r="F74" s="106">
        <f t="shared" si="7"/>
        <v>0.37137012747684078</v>
      </c>
      <c r="G74" s="126"/>
    </row>
    <row r="75" spans="1:7" ht="18" customHeight="1" x14ac:dyDescent="0.25">
      <c r="A75" s="97">
        <v>70</v>
      </c>
      <c r="B75" s="101" t="s">
        <v>46</v>
      </c>
      <c r="C75" s="102">
        <v>12202</v>
      </c>
      <c r="D75" s="103">
        <f t="shared" si="8"/>
        <v>0.31816889913352298</v>
      </c>
      <c r="E75" s="104">
        <f t="shared" si="9"/>
        <v>0.31816889913352298</v>
      </c>
      <c r="F75" s="106">
        <f t="shared" si="7"/>
        <v>0.37137012747684078</v>
      </c>
      <c r="G75" s="126"/>
    </row>
    <row r="76" spans="1:7" ht="18" customHeight="1" x14ac:dyDescent="0.25">
      <c r="A76" s="97">
        <v>71</v>
      </c>
      <c r="B76" s="101" t="s">
        <v>91</v>
      </c>
      <c r="C76" s="102">
        <v>11828</v>
      </c>
      <c r="D76" s="103">
        <f t="shared" si="8"/>
        <v>0.30841679552133339</v>
      </c>
      <c r="E76" s="104">
        <f t="shared" si="9"/>
        <v>0.30841679552133339</v>
      </c>
      <c r="F76" s="106">
        <f t="shared" si="7"/>
        <v>0.37137012747684078</v>
      </c>
      <c r="G76" s="126"/>
    </row>
    <row r="77" spans="1:7" ht="18" customHeight="1" x14ac:dyDescent="0.25">
      <c r="A77" s="97">
        <v>72</v>
      </c>
      <c r="B77" s="101" t="s">
        <v>93</v>
      </c>
      <c r="C77" s="102">
        <v>11487</v>
      </c>
      <c r="D77" s="103">
        <f t="shared" si="8"/>
        <v>0.2995251716396311</v>
      </c>
      <c r="E77" s="104">
        <f t="shared" si="9"/>
        <v>0.2995251716396311</v>
      </c>
      <c r="F77" s="106">
        <f t="shared" si="7"/>
        <v>0.37137012747684078</v>
      </c>
      <c r="G77" s="126"/>
    </row>
    <row r="78" spans="1:7" ht="18" customHeight="1" x14ac:dyDescent="0.25">
      <c r="A78" s="97">
        <v>73</v>
      </c>
      <c r="B78" s="101" t="s">
        <v>159</v>
      </c>
      <c r="C78" s="102">
        <v>11356</v>
      </c>
      <c r="D78" s="103">
        <f t="shared" si="8"/>
        <v>0.29610932786102989</v>
      </c>
      <c r="E78" s="104">
        <f t="shared" si="9"/>
        <v>0.29610932786102989</v>
      </c>
      <c r="F78" s="106">
        <f t="shared" si="7"/>
        <v>0.37137012747684078</v>
      </c>
      <c r="G78" s="126"/>
    </row>
    <row r="79" spans="1:7" ht="18" customHeight="1" x14ac:dyDescent="0.25">
      <c r="A79" s="97">
        <v>74</v>
      </c>
      <c r="B79" s="101" t="s">
        <v>97</v>
      </c>
      <c r="C79" s="102">
        <v>11332</v>
      </c>
      <c r="D79" s="103">
        <f t="shared" si="8"/>
        <v>0.29548352442067549</v>
      </c>
      <c r="E79" s="104">
        <f t="shared" si="9"/>
        <v>0.29548352442067549</v>
      </c>
      <c r="F79" s="106">
        <f t="shared" si="7"/>
        <v>0.37137012747684078</v>
      </c>
      <c r="G79" s="126"/>
    </row>
    <row r="80" spans="1:7" ht="18" customHeight="1" x14ac:dyDescent="0.25">
      <c r="A80" s="97">
        <v>75</v>
      </c>
      <c r="B80" s="101" t="s">
        <v>155</v>
      </c>
      <c r="C80" s="102">
        <v>11149</v>
      </c>
      <c r="D80" s="103">
        <f t="shared" si="8"/>
        <v>0.29071177318797309</v>
      </c>
      <c r="E80" s="104">
        <f t="shared" si="9"/>
        <v>0.29071177318797309</v>
      </c>
      <c r="F80" s="106">
        <f t="shared" si="7"/>
        <v>0.37137012747684078</v>
      </c>
      <c r="G80" s="126"/>
    </row>
    <row r="81" spans="1:7" ht="18" customHeight="1" x14ac:dyDescent="0.25">
      <c r="A81" s="97">
        <v>76</v>
      </c>
      <c r="B81" s="101" t="s">
        <v>59</v>
      </c>
      <c r="C81" s="102">
        <v>11079</v>
      </c>
      <c r="D81" s="103">
        <f t="shared" si="8"/>
        <v>0.28888651315360608</v>
      </c>
      <c r="E81" s="104">
        <f t="shared" si="9"/>
        <v>0.28888651315360608</v>
      </c>
      <c r="F81" s="106">
        <f t="shared" si="7"/>
        <v>0.37137012747684078</v>
      </c>
      <c r="G81" s="126"/>
    </row>
    <row r="82" spans="1:7" ht="18" customHeight="1" x14ac:dyDescent="0.25">
      <c r="A82" s="97">
        <v>77</v>
      </c>
      <c r="B82" s="101" t="s">
        <v>136</v>
      </c>
      <c r="C82" s="102">
        <v>11069</v>
      </c>
      <c r="D82" s="103">
        <f t="shared" si="8"/>
        <v>0.28862576172012505</v>
      </c>
      <c r="E82" s="104">
        <f t="shared" si="9"/>
        <v>0.28862576172012505</v>
      </c>
      <c r="F82" s="106">
        <f t="shared" si="7"/>
        <v>0.37137012747684078</v>
      </c>
      <c r="G82" s="126"/>
    </row>
    <row r="83" spans="1:7" ht="18" customHeight="1" x14ac:dyDescent="0.25">
      <c r="A83" s="97">
        <v>78</v>
      </c>
      <c r="B83" s="101" t="s">
        <v>139</v>
      </c>
      <c r="C83" s="102">
        <v>11058</v>
      </c>
      <c r="D83" s="103">
        <f t="shared" si="8"/>
        <v>0.28833893514329595</v>
      </c>
      <c r="E83" s="104">
        <f t="shared" si="9"/>
        <v>0.28833893514329595</v>
      </c>
      <c r="F83" s="106">
        <f t="shared" si="7"/>
        <v>0.37137012747684078</v>
      </c>
      <c r="G83" s="126"/>
    </row>
    <row r="84" spans="1:7" ht="18" customHeight="1" x14ac:dyDescent="0.25">
      <c r="A84" s="97">
        <v>79</v>
      </c>
      <c r="B84" s="101" t="s">
        <v>134</v>
      </c>
      <c r="C84" s="102">
        <v>11016</v>
      </c>
      <c r="D84" s="103">
        <f t="shared" si="8"/>
        <v>0.28724377912267574</v>
      </c>
      <c r="E84" s="104">
        <f t="shared" si="9"/>
        <v>0.28724377912267574</v>
      </c>
      <c r="F84" s="106">
        <f t="shared" si="7"/>
        <v>0.37137012747684078</v>
      </c>
      <c r="G84" s="126"/>
    </row>
    <row r="85" spans="1:7" ht="18" customHeight="1" x14ac:dyDescent="0.25">
      <c r="A85" s="97">
        <v>80</v>
      </c>
      <c r="B85" s="101" t="s">
        <v>138</v>
      </c>
      <c r="C85" s="102">
        <v>10977</v>
      </c>
      <c r="D85" s="103">
        <f t="shared" si="8"/>
        <v>0.28622684853209979</v>
      </c>
      <c r="E85" s="104">
        <f t="shared" si="9"/>
        <v>0.28622684853209979</v>
      </c>
      <c r="F85" s="106">
        <f t="shared" si="7"/>
        <v>0.37137012747684078</v>
      </c>
      <c r="G85" s="126"/>
    </row>
    <row r="86" spans="1:7" ht="18" customHeight="1" x14ac:dyDescent="0.25">
      <c r="A86" s="97">
        <v>81</v>
      </c>
      <c r="B86" s="101" t="s">
        <v>58</v>
      </c>
      <c r="C86" s="102">
        <v>10921</v>
      </c>
      <c r="D86" s="103">
        <f t="shared" si="8"/>
        <v>0.28476664050460615</v>
      </c>
      <c r="E86" s="104">
        <f t="shared" si="9"/>
        <v>0.28476664050460615</v>
      </c>
      <c r="F86" s="106">
        <f t="shared" si="7"/>
        <v>0.37137012747684078</v>
      </c>
      <c r="G86" s="126"/>
    </row>
    <row r="87" spans="1:7" ht="18" customHeight="1" x14ac:dyDescent="0.25">
      <c r="A87" s="97">
        <v>82</v>
      </c>
      <c r="B87" s="101" t="s">
        <v>70</v>
      </c>
      <c r="C87" s="102">
        <v>10919</v>
      </c>
      <c r="D87" s="103">
        <f t="shared" si="8"/>
        <v>0.28471449021790995</v>
      </c>
      <c r="E87" s="104">
        <f t="shared" si="9"/>
        <v>0.28471449021790995</v>
      </c>
      <c r="F87" s="106">
        <f t="shared" si="7"/>
        <v>0.37137012747684078</v>
      </c>
      <c r="G87" s="126"/>
    </row>
    <row r="88" spans="1:7" ht="18" customHeight="1" x14ac:dyDescent="0.25">
      <c r="A88" s="97">
        <v>83</v>
      </c>
      <c r="B88" s="101" t="s">
        <v>69</v>
      </c>
      <c r="C88" s="102">
        <v>10831</v>
      </c>
      <c r="D88" s="103">
        <f t="shared" si="8"/>
        <v>0.28241987760327714</v>
      </c>
      <c r="E88" s="104">
        <f t="shared" si="9"/>
        <v>0.28241987760327714</v>
      </c>
      <c r="F88" s="106">
        <f t="shared" si="7"/>
        <v>0.37137012747684078</v>
      </c>
      <c r="G88" s="126"/>
    </row>
    <row r="89" spans="1:7" ht="18" customHeight="1" x14ac:dyDescent="0.25">
      <c r="A89" s="97">
        <v>84</v>
      </c>
      <c r="B89" s="101" t="s">
        <v>53</v>
      </c>
      <c r="C89" s="102">
        <v>10696</v>
      </c>
      <c r="D89" s="103">
        <f t="shared" si="8"/>
        <v>0.27889973325128353</v>
      </c>
      <c r="E89" s="104">
        <f t="shared" si="9"/>
        <v>0.27889973325128353</v>
      </c>
      <c r="F89" s="106">
        <f t="shared" si="7"/>
        <v>0.37137012747684078</v>
      </c>
      <c r="G89" s="126"/>
    </row>
    <row r="90" spans="1:7" ht="18" customHeight="1" x14ac:dyDescent="0.25">
      <c r="A90" s="97">
        <v>85</v>
      </c>
      <c r="B90" s="101" t="s">
        <v>140</v>
      </c>
      <c r="C90" s="102">
        <v>10433</v>
      </c>
      <c r="D90" s="103">
        <f t="shared" si="8"/>
        <v>0.27204197055073309</v>
      </c>
      <c r="E90" s="104">
        <f t="shared" si="9"/>
        <v>0.27204197055073309</v>
      </c>
      <c r="F90" s="106">
        <f t="shared" si="7"/>
        <v>0.37137012747684078</v>
      </c>
      <c r="G90" s="126"/>
    </row>
    <row r="91" spans="1:7" ht="18" customHeight="1" x14ac:dyDescent="0.25">
      <c r="A91" s="97">
        <v>86</v>
      </c>
      <c r="B91" s="101" t="s">
        <v>156</v>
      </c>
      <c r="C91" s="102">
        <v>10368</v>
      </c>
      <c r="D91" s="103">
        <f t="shared" si="8"/>
        <v>0.27034708623310655</v>
      </c>
      <c r="E91" s="104">
        <f t="shared" si="9"/>
        <v>0.27034708623310655</v>
      </c>
      <c r="F91" s="106">
        <f t="shared" si="7"/>
        <v>0.37137012747684078</v>
      </c>
      <c r="G91" s="126"/>
    </row>
    <row r="92" spans="1:7" ht="18" customHeight="1" x14ac:dyDescent="0.25">
      <c r="A92" s="97">
        <v>87</v>
      </c>
      <c r="B92" s="101" t="s">
        <v>100</v>
      </c>
      <c r="C92" s="102">
        <v>10338</v>
      </c>
      <c r="D92" s="103">
        <f t="shared" si="8"/>
        <v>0.26956483193266356</v>
      </c>
      <c r="E92" s="104">
        <f t="shared" si="9"/>
        <v>0.26956483193266356</v>
      </c>
      <c r="F92" s="106">
        <f t="shared" si="7"/>
        <v>0.37137012747684078</v>
      </c>
      <c r="G92" s="126"/>
    </row>
    <row r="93" spans="1:7" ht="18" customHeight="1" x14ac:dyDescent="0.25">
      <c r="A93" s="97">
        <v>88</v>
      </c>
      <c r="B93" s="101" t="s">
        <v>163</v>
      </c>
      <c r="C93" s="102">
        <v>10326</v>
      </c>
      <c r="D93" s="103">
        <f t="shared" si="8"/>
        <v>0.26925193021248633</v>
      </c>
      <c r="E93" s="104">
        <f t="shared" si="9"/>
        <v>0.26925193021248633</v>
      </c>
      <c r="F93" s="106">
        <f t="shared" si="7"/>
        <v>0.37137012747684078</v>
      </c>
      <c r="G93" s="126"/>
    </row>
    <row r="94" spans="1:7" ht="18" customHeight="1" x14ac:dyDescent="0.25">
      <c r="A94" s="97">
        <v>89</v>
      </c>
      <c r="B94" s="101" t="s">
        <v>95</v>
      </c>
      <c r="C94" s="102">
        <v>10153</v>
      </c>
      <c r="D94" s="103">
        <f t="shared" si="8"/>
        <v>0.26474093041326496</v>
      </c>
      <c r="E94" s="104">
        <f t="shared" si="9"/>
        <v>0.26474093041326496</v>
      </c>
      <c r="F94" s="106">
        <f t="shared" si="7"/>
        <v>0.37137012747684078</v>
      </c>
      <c r="G94" s="126"/>
    </row>
    <row r="95" spans="1:7" ht="18" customHeight="1" x14ac:dyDescent="0.25">
      <c r="A95" s="97">
        <v>90</v>
      </c>
      <c r="B95" s="101" t="s">
        <v>96</v>
      </c>
      <c r="C95" s="102">
        <v>10145</v>
      </c>
      <c r="D95" s="103">
        <f t="shared" si="8"/>
        <v>0.26453232926648013</v>
      </c>
      <c r="E95" s="104">
        <f t="shared" si="9"/>
        <v>0.26453232926648013</v>
      </c>
      <c r="F95" s="106">
        <f t="shared" si="7"/>
        <v>0.37137012747684078</v>
      </c>
      <c r="G95" s="126"/>
    </row>
    <row r="96" spans="1:7" ht="18" customHeight="1" x14ac:dyDescent="0.25">
      <c r="A96" s="97">
        <v>91</v>
      </c>
      <c r="B96" s="101" t="s">
        <v>50</v>
      </c>
      <c r="C96" s="102">
        <v>10125</v>
      </c>
      <c r="D96" s="103">
        <f t="shared" si="8"/>
        <v>0.26401082639951812</v>
      </c>
      <c r="E96" s="104">
        <f t="shared" si="9"/>
        <v>0.26401082639951812</v>
      </c>
      <c r="F96" s="106">
        <f t="shared" si="7"/>
        <v>0.37137012747684078</v>
      </c>
      <c r="G96" s="126"/>
    </row>
    <row r="97" spans="1:7" ht="18" customHeight="1" x14ac:dyDescent="0.25">
      <c r="A97" s="97">
        <v>92</v>
      </c>
      <c r="B97" s="101" t="s">
        <v>92</v>
      </c>
      <c r="C97" s="102">
        <v>10095</v>
      </c>
      <c r="D97" s="103">
        <f t="shared" si="8"/>
        <v>0.26322857209907513</v>
      </c>
      <c r="E97" s="104">
        <f t="shared" si="9"/>
        <v>0.26322857209907513</v>
      </c>
      <c r="F97" s="106">
        <f t="shared" si="7"/>
        <v>0.37137012747684078</v>
      </c>
      <c r="G97" s="126"/>
    </row>
    <row r="98" spans="1:7" ht="18" customHeight="1" x14ac:dyDescent="0.25">
      <c r="A98" s="97">
        <v>93</v>
      </c>
      <c r="B98" s="101" t="s">
        <v>166</v>
      </c>
      <c r="C98" s="102">
        <v>9907</v>
      </c>
      <c r="D98" s="103">
        <f t="shared" si="8"/>
        <v>0.25832644514963221</v>
      </c>
      <c r="E98" s="104">
        <f t="shared" si="9"/>
        <v>0.25832644514963221</v>
      </c>
      <c r="F98" s="106">
        <f>AVERAGE(D98:D129)</f>
        <v>0.19374809325514269</v>
      </c>
      <c r="G98" s="126" t="s">
        <v>15</v>
      </c>
    </row>
    <row r="99" spans="1:7" ht="18" customHeight="1" x14ac:dyDescent="0.25">
      <c r="A99" s="97">
        <v>94</v>
      </c>
      <c r="B99" s="101" t="s">
        <v>76</v>
      </c>
      <c r="C99" s="102">
        <v>9764</v>
      </c>
      <c r="D99" s="103">
        <f t="shared" si="8"/>
        <v>0.25459769965085383</v>
      </c>
      <c r="E99" s="104">
        <f t="shared" si="9"/>
        <v>0.25459769965085383</v>
      </c>
      <c r="F99" s="106">
        <f>$F$98</f>
        <v>0.19374809325514269</v>
      </c>
      <c r="G99" s="126"/>
    </row>
    <row r="100" spans="1:7" ht="18" customHeight="1" x14ac:dyDescent="0.25">
      <c r="A100" s="97">
        <v>95</v>
      </c>
      <c r="B100" s="101" t="s">
        <v>62</v>
      </c>
      <c r="C100" s="102">
        <v>9442</v>
      </c>
      <c r="D100" s="103">
        <f t="shared" si="8"/>
        <v>0.24620150349276546</v>
      </c>
      <c r="E100" s="104">
        <f t="shared" si="9"/>
        <v>0.24620150349276546</v>
      </c>
      <c r="F100" s="106">
        <f t="shared" ref="F100:F129" si="10">F99</f>
        <v>0.19374809325514269</v>
      </c>
      <c r="G100" s="126"/>
    </row>
    <row r="101" spans="1:7" ht="18" customHeight="1" x14ac:dyDescent="0.25">
      <c r="A101" s="97">
        <v>96</v>
      </c>
      <c r="B101" s="101" t="s">
        <v>152</v>
      </c>
      <c r="C101" s="102">
        <v>9365</v>
      </c>
      <c r="D101" s="103">
        <f t="shared" si="8"/>
        <v>0.24419371745496171</v>
      </c>
      <c r="E101" s="104">
        <f t="shared" si="9"/>
        <v>0.24419371745496171</v>
      </c>
      <c r="F101" s="106">
        <f t="shared" si="10"/>
        <v>0.19374809325514269</v>
      </c>
      <c r="G101" s="126"/>
    </row>
    <row r="102" spans="1:7" s="96" customFormat="1" ht="18" customHeight="1" x14ac:dyDescent="0.25">
      <c r="A102" s="97">
        <v>97</v>
      </c>
      <c r="B102" s="101" t="s">
        <v>55</v>
      </c>
      <c r="C102" s="102">
        <v>8829</v>
      </c>
      <c r="D102" s="103">
        <f t="shared" ref="D102:D129" si="11">+C102*50/$C$5</f>
        <v>0.2302174406203798</v>
      </c>
      <c r="E102" s="104">
        <f t="shared" ref="E102:E129" si="12">+D102</f>
        <v>0.2302174406203798</v>
      </c>
      <c r="F102" s="106">
        <f t="shared" si="10"/>
        <v>0.19374809325514269</v>
      </c>
      <c r="G102" s="126"/>
    </row>
    <row r="103" spans="1:7" ht="18" customHeight="1" x14ac:dyDescent="0.25">
      <c r="A103" s="97">
        <v>98</v>
      </c>
      <c r="B103" s="101" t="s">
        <v>151</v>
      </c>
      <c r="C103" s="102">
        <v>8774</v>
      </c>
      <c r="D103" s="103">
        <f t="shared" si="11"/>
        <v>0.22878330773623429</v>
      </c>
      <c r="E103" s="104">
        <f t="shared" si="12"/>
        <v>0.22878330773623429</v>
      </c>
      <c r="F103" s="106">
        <f t="shared" si="10"/>
        <v>0.19374809325514269</v>
      </c>
      <c r="G103" s="126"/>
    </row>
    <row r="104" spans="1:7" ht="18" customHeight="1" x14ac:dyDescent="0.25">
      <c r="A104" s="97">
        <v>99</v>
      </c>
      <c r="B104" s="101" t="s">
        <v>54</v>
      </c>
      <c r="C104" s="102">
        <v>8734</v>
      </c>
      <c r="D104" s="103">
        <f t="shared" si="11"/>
        <v>0.22774030200231027</v>
      </c>
      <c r="E104" s="104">
        <f t="shared" si="12"/>
        <v>0.22774030200231027</v>
      </c>
      <c r="F104" s="106">
        <f t="shared" si="10"/>
        <v>0.19374809325514269</v>
      </c>
      <c r="G104" s="126"/>
    </row>
    <row r="105" spans="1:7" ht="18" customHeight="1" x14ac:dyDescent="0.25">
      <c r="A105" s="97">
        <v>100</v>
      </c>
      <c r="B105" s="101" t="s">
        <v>86</v>
      </c>
      <c r="C105" s="102">
        <v>8512</v>
      </c>
      <c r="D105" s="103">
        <f t="shared" si="11"/>
        <v>0.22195162017903194</v>
      </c>
      <c r="E105" s="104">
        <f t="shared" si="12"/>
        <v>0.22195162017903194</v>
      </c>
      <c r="F105" s="106">
        <f t="shared" si="10"/>
        <v>0.19374809325514269</v>
      </c>
      <c r="G105" s="126"/>
    </row>
    <row r="106" spans="1:7" ht="18" customHeight="1" x14ac:dyDescent="0.25">
      <c r="A106" s="97">
        <v>101</v>
      </c>
      <c r="B106" s="101" t="s">
        <v>148</v>
      </c>
      <c r="C106" s="102">
        <v>8440</v>
      </c>
      <c r="D106" s="103">
        <f t="shared" si="11"/>
        <v>0.22007420985796869</v>
      </c>
      <c r="E106" s="104">
        <f t="shared" si="12"/>
        <v>0.22007420985796869</v>
      </c>
      <c r="F106" s="106">
        <f t="shared" si="10"/>
        <v>0.19374809325514269</v>
      </c>
      <c r="G106" s="126"/>
    </row>
    <row r="107" spans="1:7" ht="18" customHeight="1" x14ac:dyDescent="0.25">
      <c r="A107" s="97">
        <v>102</v>
      </c>
      <c r="B107" s="101" t="s">
        <v>79</v>
      </c>
      <c r="C107" s="102">
        <v>8407</v>
      </c>
      <c r="D107" s="103">
        <f t="shared" si="11"/>
        <v>0.21921373012748138</v>
      </c>
      <c r="E107" s="104">
        <f t="shared" si="12"/>
        <v>0.21921373012748138</v>
      </c>
      <c r="F107" s="106">
        <f t="shared" si="10"/>
        <v>0.19374809325514269</v>
      </c>
      <c r="G107" s="126"/>
    </row>
    <row r="108" spans="1:7" ht="18" customHeight="1" x14ac:dyDescent="0.25">
      <c r="A108" s="97">
        <v>103</v>
      </c>
      <c r="B108" s="101" t="s">
        <v>43</v>
      </c>
      <c r="C108" s="102">
        <v>8210</v>
      </c>
      <c r="D108" s="103">
        <f t="shared" si="11"/>
        <v>0.21407692688790556</v>
      </c>
      <c r="E108" s="104">
        <f t="shared" si="12"/>
        <v>0.21407692688790556</v>
      </c>
      <c r="F108" s="106">
        <f t="shared" si="10"/>
        <v>0.19374809325514269</v>
      </c>
      <c r="G108" s="126"/>
    </row>
    <row r="109" spans="1:7" ht="18" customHeight="1" x14ac:dyDescent="0.25">
      <c r="A109" s="97">
        <v>104</v>
      </c>
      <c r="B109" s="101" t="s">
        <v>80</v>
      </c>
      <c r="C109" s="102">
        <v>8108</v>
      </c>
      <c r="D109" s="103">
        <f t="shared" si="11"/>
        <v>0.21141726226639931</v>
      </c>
      <c r="E109" s="104">
        <f t="shared" si="12"/>
        <v>0.21141726226639931</v>
      </c>
      <c r="F109" s="106">
        <f t="shared" si="10"/>
        <v>0.19374809325514269</v>
      </c>
      <c r="G109" s="126"/>
    </row>
    <row r="110" spans="1:7" ht="18" customHeight="1" x14ac:dyDescent="0.25">
      <c r="A110" s="97">
        <v>105</v>
      </c>
      <c r="B110" s="101" t="s">
        <v>87</v>
      </c>
      <c r="C110" s="102">
        <v>8057</v>
      </c>
      <c r="D110" s="103">
        <f t="shared" si="11"/>
        <v>0.21008742995564619</v>
      </c>
      <c r="E110" s="104">
        <f t="shared" si="12"/>
        <v>0.21008742995564619</v>
      </c>
      <c r="F110" s="106">
        <f t="shared" si="10"/>
        <v>0.19374809325514269</v>
      </c>
      <c r="G110" s="126"/>
    </row>
    <row r="111" spans="1:7" ht="18" customHeight="1" x14ac:dyDescent="0.25">
      <c r="A111" s="97">
        <v>106</v>
      </c>
      <c r="B111" s="101" t="s">
        <v>105</v>
      </c>
      <c r="C111" s="102">
        <v>7992</v>
      </c>
      <c r="D111" s="103">
        <f t="shared" si="11"/>
        <v>0.20839254563801965</v>
      </c>
      <c r="E111" s="104">
        <f t="shared" si="12"/>
        <v>0.20839254563801965</v>
      </c>
      <c r="F111" s="106">
        <f t="shared" si="10"/>
        <v>0.19374809325514269</v>
      </c>
      <c r="G111" s="126"/>
    </row>
    <row r="112" spans="1:7" ht="18" customHeight="1" x14ac:dyDescent="0.25">
      <c r="A112" s="97">
        <v>107</v>
      </c>
      <c r="B112" s="101" t="s">
        <v>88</v>
      </c>
      <c r="C112" s="102">
        <v>7957</v>
      </c>
      <c r="D112" s="103">
        <f t="shared" si="11"/>
        <v>0.20747991562083612</v>
      </c>
      <c r="E112" s="104">
        <f t="shared" si="12"/>
        <v>0.20747991562083612</v>
      </c>
      <c r="F112" s="106">
        <f t="shared" si="10"/>
        <v>0.19374809325514269</v>
      </c>
      <c r="G112" s="126"/>
    </row>
    <row r="113" spans="1:7" ht="18" customHeight="1" x14ac:dyDescent="0.25">
      <c r="A113" s="97">
        <v>108</v>
      </c>
      <c r="B113" s="101" t="s">
        <v>51</v>
      </c>
      <c r="C113" s="102">
        <v>7758</v>
      </c>
      <c r="D113" s="103">
        <f t="shared" si="11"/>
        <v>0.20229096209456413</v>
      </c>
      <c r="E113" s="104">
        <f t="shared" si="12"/>
        <v>0.20229096209456413</v>
      </c>
      <c r="F113" s="106">
        <f t="shared" si="10"/>
        <v>0.19374809325514269</v>
      </c>
      <c r="G113" s="126"/>
    </row>
    <row r="114" spans="1:7" ht="18" customHeight="1" x14ac:dyDescent="0.25">
      <c r="A114" s="97">
        <v>109</v>
      </c>
      <c r="B114" s="101" t="s">
        <v>81</v>
      </c>
      <c r="C114" s="102">
        <v>7638</v>
      </c>
      <c r="D114" s="103">
        <f t="shared" si="11"/>
        <v>0.19916194489279204</v>
      </c>
      <c r="E114" s="104">
        <f t="shared" si="12"/>
        <v>0.19916194489279204</v>
      </c>
      <c r="F114" s="106">
        <f t="shared" si="10"/>
        <v>0.19374809325514269</v>
      </c>
      <c r="G114" s="126"/>
    </row>
    <row r="115" spans="1:7" ht="18" customHeight="1" x14ac:dyDescent="0.25">
      <c r="A115" s="97">
        <v>110</v>
      </c>
      <c r="B115" s="101" t="s">
        <v>161</v>
      </c>
      <c r="C115" s="102">
        <v>7436</v>
      </c>
      <c r="D115" s="103">
        <f t="shared" si="11"/>
        <v>0.19389476593647573</v>
      </c>
      <c r="E115" s="104">
        <f t="shared" si="12"/>
        <v>0.19389476593647573</v>
      </c>
      <c r="F115" s="106">
        <f t="shared" si="10"/>
        <v>0.19374809325514269</v>
      </c>
      <c r="G115" s="126"/>
    </row>
    <row r="116" spans="1:7" ht="18" customHeight="1" x14ac:dyDescent="0.25">
      <c r="A116" s="97">
        <v>111</v>
      </c>
      <c r="B116" s="101" t="s">
        <v>160</v>
      </c>
      <c r="C116" s="102">
        <v>7245</v>
      </c>
      <c r="D116" s="103">
        <f t="shared" si="11"/>
        <v>0.18891441355698854</v>
      </c>
      <c r="E116" s="104">
        <f t="shared" si="12"/>
        <v>0.18891441355698854</v>
      </c>
      <c r="F116" s="106">
        <f t="shared" si="10"/>
        <v>0.19374809325514269</v>
      </c>
      <c r="G116" s="126"/>
    </row>
    <row r="117" spans="1:7" ht="18" customHeight="1" x14ac:dyDescent="0.25">
      <c r="A117" s="97">
        <v>112</v>
      </c>
      <c r="B117" s="101" t="s">
        <v>131</v>
      </c>
      <c r="C117" s="102">
        <v>6864</v>
      </c>
      <c r="D117" s="103">
        <f t="shared" si="11"/>
        <v>0.17897978394136221</v>
      </c>
      <c r="E117" s="104">
        <f t="shared" si="12"/>
        <v>0.17897978394136221</v>
      </c>
      <c r="F117" s="106">
        <f t="shared" si="10"/>
        <v>0.19374809325514269</v>
      </c>
      <c r="G117" s="126"/>
    </row>
    <row r="118" spans="1:7" ht="18" customHeight="1" x14ac:dyDescent="0.25">
      <c r="A118" s="97">
        <v>113</v>
      </c>
      <c r="B118" s="101" t="s">
        <v>82</v>
      </c>
      <c r="C118" s="102">
        <v>6695</v>
      </c>
      <c r="D118" s="103">
        <f t="shared" si="11"/>
        <v>0.17457308471553323</v>
      </c>
      <c r="E118" s="104">
        <f t="shared" si="12"/>
        <v>0.17457308471553323</v>
      </c>
      <c r="F118" s="106">
        <f t="shared" si="10"/>
        <v>0.19374809325514269</v>
      </c>
      <c r="G118" s="126"/>
    </row>
    <row r="119" spans="1:7" ht="18" customHeight="1" x14ac:dyDescent="0.25">
      <c r="A119" s="97">
        <v>114</v>
      </c>
      <c r="B119" s="101" t="s">
        <v>74</v>
      </c>
      <c r="C119" s="102">
        <v>6582</v>
      </c>
      <c r="D119" s="103">
        <f t="shared" si="11"/>
        <v>0.17162659351719786</v>
      </c>
      <c r="E119" s="104">
        <f t="shared" si="12"/>
        <v>0.17162659351719786</v>
      </c>
      <c r="F119" s="106">
        <f t="shared" si="10"/>
        <v>0.19374809325514269</v>
      </c>
      <c r="G119" s="126"/>
    </row>
    <row r="120" spans="1:7" ht="18" customHeight="1" x14ac:dyDescent="0.25">
      <c r="A120" s="97">
        <v>115</v>
      </c>
      <c r="B120" s="101" t="s">
        <v>56</v>
      </c>
      <c r="C120" s="102">
        <v>6371</v>
      </c>
      <c r="D120" s="103">
        <f t="shared" si="11"/>
        <v>0.16612473827074864</v>
      </c>
      <c r="E120" s="104">
        <f t="shared" si="12"/>
        <v>0.16612473827074864</v>
      </c>
      <c r="F120" s="106">
        <f t="shared" si="10"/>
        <v>0.19374809325514269</v>
      </c>
      <c r="G120" s="126"/>
    </row>
    <row r="121" spans="1:7" ht="18" customHeight="1" x14ac:dyDescent="0.25">
      <c r="A121" s="97">
        <v>116</v>
      </c>
      <c r="B121" s="101" t="s">
        <v>89</v>
      </c>
      <c r="C121" s="102">
        <v>6369</v>
      </c>
      <c r="D121" s="103">
        <f t="shared" si="11"/>
        <v>0.16607258798405244</v>
      </c>
      <c r="E121" s="104">
        <f t="shared" si="12"/>
        <v>0.16607258798405244</v>
      </c>
      <c r="F121" s="106">
        <f t="shared" si="10"/>
        <v>0.19374809325514269</v>
      </c>
      <c r="G121" s="126"/>
    </row>
    <row r="122" spans="1:7" ht="18" customHeight="1" x14ac:dyDescent="0.25">
      <c r="A122" s="97">
        <v>117</v>
      </c>
      <c r="B122" s="101" t="s">
        <v>49</v>
      </c>
      <c r="C122" s="102">
        <v>6320</v>
      </c>
      <c r="D122" s="103">
        <f t="shared" si="11"/>
        <v>0.16479490595999552</v>
      </c>
      <c r="E122" s="104">
        <f t="shared" si="12"/>
        <v>0.16479490595999552</v>
      </c>
      <c r="F122" s="106">
        <f t="shared" si="10"/>
        <v>0.19374809325514269</v>
      </c>
      <c r="G122" s="126"/>
    </row>
    <row r="123" spans="1:7" ht="18" customHeight="1" x14ac:dyDescent="0.25">
      <c r="A123" s="97">
        <v>118</v>
      </c>
      <c r="B123" s="101" t="s">
        <v>72</v>
      </c>
      <c r="C123" s="102">
        <v>6270</v>
      </c>
      <c r="D123" s="103">
        <f t="shared" si="11"/>
        <v>0.1634911487925905</v>
      </c>
      <c r="E123" s="104">
        <f t="shared" si="12"/>
        <v>0.1634911487925905</v>
      </c>
      <c r="F123" s="106">
        <f t="shared" si="10"/>
        <v>0.19374809325514269</v>
      </c>
      <c r="G123" s="126"/>
    </row>
    <row r="124" spans="1:7" ht="18" customHeight="1" x14ac:dyDescent="0.25">
      <c r="A124" s="97">
        <v>119</v>
      </c>
      <c r="B124" s="101" t="s">
        <v>44</v>
      </c>
      <c r="C124" s="102">
        <v>6054</v>
      </c>
      <c r="D124" s="103">
        <f t="shared" si="11"/>
        <v>0.15785891782940076</v>
      </c>
      <c r="E124" s="104">
        <f t="shared" si="12"/>
        <v>0.15785891782940076</v>
      </c>
      <c r="F124" s="106">
        <f t="shared" si="10"/>
        <v>0.19374809325514269</v>
      </c>
      <c r="G124" s="126"/>
    </row>
    <row r="125" spans="1:7" ht="18" customHeight="1" x14ac:dyDescent="0.25">
      <c r="A125" s="97">
        <v>120</v>
      </c>
      <c r="B125" s="101" t="s">
        <v>60</v>
      </c>
      <c r="C125" s="102">
        <v>5835</v>
      </c>
      <c r="D125" s="103">
        <f t="shared" si="11"/>
        <v>0.15214846143616675</v>
      </c>
      <c r="E125" s="104">
        <f t="shared" si="12"/>
        <v>0.15214846143616675</v>
      </c>
      <c r="F125" s="106">
        <f t="shared" si="10"/>
        <v>0.19374809325514269</v>
      </c>
      <c r="G125" s="126"/>
    </row>
    <row r="126" spans="1:7" ht="18" customHeight="1" x14ac:dyDescent="0.25">
      <c r="A126" s="97">
        <v>121</v>
      </c>
      <c r="B126" s="101" t="s">
        <v>162</v>
      </c>
      <c r="C126" s="102">
        <v>5815</v>
      </c>
      <c r="D126" s="103">
        <f t="shared" si="11"/>
        <v>0.15162695856920475</v>
      </c>
      <c r="E126" s="104">
        <f t="shared" si="12"/>
        <v>0.15162695856920475</v>
      </c>
      <c r="F126" s="106">
        <f t="shared" si="10"/>
        <v>0.19374809325514269</v>
      </c>
      <c r="G126" s="126"/>
    </row>
    <row r="127" spans="1:7" ht="18" customHeight="1" x14ac:dyDescent="0.25">
      <c r="A127" s="97">
        <v>122</v>
      </c>
      <c r="B127" s="101" t="s">
        <v>57</v>
      </c>
      <c r="C127" s="102">
        <v>5062</v>
      </c>
      <c r="D127" s="103">
        <f t="shared" si="11"/>
        <v>0.13199237562808502</v>
      </c>
      <c r="E127" s="104">
        <f t="shared" si="12"/>
        <v>0.13199237562808502</v>
      </c>
      <c r="F127" s="106">
        <f t="shared" si="10"/>
        <v>0.19374809325514269</v>
      </c>
      <c r="G127" s="126"/>
    </row>
    <row r="128" spans="1:7" ht="18" customHeight="1" x14ac:dyDescent="0.25">
      <c r="A128" s="97">
        <v>123</v>
      </c>
      <c r="B128" s="101" t="s">
        <v>83</v>
      </c>
      <c r="C128" s="102">
        <v>4686</v>
      </c>
      <c r="D128" s="103">
        <f t="shared" si="11"/>
        <v>0.12218812172919921</v>
      </c>
      <c r="E128" s="104">
        <f t="shared" si="12"/>
        <v>0.12218812172919921</v>
      </c>
      <c r="F128" s="106">
        <f t="shared" si="10"/>
        <v>0.19374809325514269</v>
      </c>
      <c r="G128" s="126"/>
    </row>
    <row r="129" spans="1:7" ht="18" customHeight="1" x14ac:dyDescent="0.25">
      <c r="A129" s="97">
        <v>124</v>
      </c>
      <c r="B129" s="101" t="s">
        <v>73</v>
      </c>
      <c r="C129" s="102">
        <v>4274</v>
      </c>
      <c r="D129" s="103">
        <f t="shared" si="11"/>
        <v>0.11144516266978177</v>
      </c>
      <c r="E129" s="104">
        <f t="shared" si="12"/>
        <v>0.11144516266978177</v>
      </c>
      <c r="F129" s="106">
        <f t="shared" si="10"/>
        <v>0.19374809325514269</v>
      </c>
      <c r="G129" s="126"/>
    </row>
  </sheetData>
  <sortState xmlns:xlrd2="http://schemas.microsoft.com/office/spreadsheetml/2017/richdata2" ref="B7:F129">
    <sortCondition descending="1" ref="C7:C129"/>
  </sortState>
  <mergeCells count="7">
    <mergeCell ref="G98:G129"/>
    <mergeCell ref="G29:G97"/>
    <mergeCell ref="A1:E1"/>
    <mergeCell ref="A3:B3"/>
    <mergeCell ref="A2:G2"/>
    <mergeCell ref="G6:G14"/>
    <mergeCell ref="G15:G28"/>
  </mergeCells>
  <pageMargins left="0.39" right="0.2" top="0.5" bottom="0.5" header="0.23" footer="0"/>
  <pageSetup orientation="portrait" r:id="rId1"/>
  <headerFooter differentFirst="1">
    <oddHeader>&amp;C&amp;P</oddHeader>
  </headerFooter>
  <ignoredErrors>
    <ignoredError sqref="F29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9"/>
  <sheetViews>
    <sheetView zoomScaleNormal="100" workbookViewId="0">
      <selection activeCell="E20" sqref="E20"/>
    </sheetView>
  </sheetViews>
  <sheetFormatPr defaultRowHeight="16.5" x14ac:dyDescent="0.25"/>
  <cols>
    <col min="1" max="1" width="6.28515625" style="20" customWidth="1"/>
    <col min="2" max="2" width="22.85546875" style="23" customWidth="1"/>
    <col min="3" max="3" width="10" style="23" customWidth="1"/>
    <col min="4" max="4" width="22.7109375" style="20" customWidth="1"/>
    <col min="5" max="5" width="12.140625" style="20" customWidth="1"/>
    <col min="6" max="6" width="11.85546875" style="20" customWidth="1"/>
    <col min="7" max="7" width="15.28515625" style="27" customWidth="1"/>
    <col min="8" max="150" width="9.140625" style="23"/>
    <col min="151" max="151" width="8.5703125" style="23" customWidth="1"/>
    <col min="152" max="153" width="0" style="23" hidden="1" customWidth="1"/>
    <col min="154" max="154" width="14.85546875" style="23" customWidth="1"/>
    <col min="155" max="155" width="28" style="23" customWidth="1"/>
    <col min="156" max="157" width="15.85546875" style="23" customWidth="1"/>
    <col min="158" max="158" width="59" style="23" customWidth="1"/>
    <col min="159" max="159" width="27.28515625" style="23" customWidth="1"/>
    <col min="160" max="160" width="8.28515625" style="23" customWidth="1"/>
    <col min="161" max="171" width="0" style="23" hidden="1" customWidth="1"/>
    <col min="172" max="172" width="32.85546875" style="23" customWidth="1"/>
    <col min="173" max="179" width="9.140625" style="23"/>
    <col min="180" max="180" width="9.140625" style="23" customWidth="1"/>
    <col min="181" max="406" width="9.140625" style="23"/>
    <col min="407" max="407" width="8.5703125" style="23" customWidth="1"/>
    <col min="408" max="409" width="0" style="23" hidden="1" customWidth="1"/>
    <col min="410" max="410" width="14.85546875" style="23" customWidth="1"/>
    <col min="411" max="411" width="28" style="23" customWidth="1"/>
    <col min="412" max="413" width="15.85546875" style="23" customWidth="1"/>
    <col min="414" max="414" width="59" style="23" customWidth="1"/>
    <col min="415" max="415" width="27.28515625" style="23" customWidth="1"/>
    <col min="416" max="416" width="8.28515625" style="23" customWidth="1"/>
    <col min="417" max="427" width="0" style="23" hidden="1" customWidth="1"/>
    <col min="428" max="428" width="32.85546875" style="23" customWidth="1"/>
    <col min="429" max="435" width="9.140625" style="23"/>
    <col min="436" max="436" width="9.140625" style="23" customWidth="1"/>
    <col min="437" max="662" width="9.140625" style="23"/>
    <col min="663" max="663" width="8.5703125" style="23" customWidth="1"/>
    <col min="664" max="665" width="0" style="23" hidden="1" customWidth="1"/>
    <col min="666" max="666" width="14.85546875" style="23" customWidth="1"/>
    <col min="667" max="667" width="28" style="23" customWidth="1"/>
    <col min="668" max="669" width="15.85546875" style="23" customWidth="1"/>
    <col min="670" max="670" width="59" style="23" customWidth="1"/>
    <col min="671" max="671" width="27.28515625" style="23" customWidth="1"/>
    <col min="672" max="672" width="8.28515625" style="23" customWidth="1"/>
    <col min="673" max="683" width="0" style="23" hidden="1" customWidth="1"/>
    <col min="684" max="684" width="32.85546875" style="23" customWidth="1"/>
    <col min="685" max="691" width="9.140625" style="23"/>
    <col min="692" max="692" width="9.140625" style="23" customWidth="1"/>
    <col min="693" max="918" width="9.140625" style="23"/>
    <col min="919" max="919" width="8.5703125" style="23" customWidth="1"/>
    <col min="920" max="921" width="0" style="23" hidden="1" customWidth="1"/>
    <col min="922" max="922" width="14.85546875" style="23" customWidth="1"/>
    <col min="923" max="923" width="28" style="23" customWidth="1"/>
    <col min="924" max="925" width="15.85546875" style="23" customWidth="1"/>
    <col min="926" max="926" width="59" style="23" customWidth="1"/>
    <col min="927" max="927" width="27.28515625" style="23" customWidth="1"/>
    <col min="928" max="928" width="8.28515625" style="23" customWidth="1"/>
    <col min="929" max="939" width="0" style="23" hidden="1" customWidth="1"/>
    <col min="940" max="940" width="32.85546875" style="23" customWidth="1"/>
    <col min="941" max="947" width="9.140625" style="23"/>
    <col min="948" max="948" width="9.140625" style="23" customWidth="1"/>
    <col min="949" max="1174" width="9.140625" style="23"/>
    <col min="1175" max="1175" width="8.5703125" style="23" customWidth="1"/>
    <col min="1176" max="1177" width="0" style="23" hidden="1" customWidth="1"/>
    <col min="1178" max="1178" width="14.85546875" style="23" customWidth="1"/>
    <col min="1179" max="1179" width="28" style="23" customWidth="1"/>
    <col min="1180" max="1181" width="15.85546875" style="23" customWidth="1"/>
    <col min="1182" max="1182" width="59" style="23" customWidth="1"/>
    <col min="1183" max="1183" width="27.28515625" style="23" customWidth="1"/>
    <col min="1184" max="1184" width="8.28515625" style="23" customWidth="1"/>
    <col min="1185" max="1195" width="0" style="23" hidden="1" customWidth="1"/>
    <col min="1196" max="1196" width="32.85546875" style="23" customWidth="1"/>
    <col min="1197" max="1203" width="9.140625" style="23"/>
    <col min="1204" max="1204" width="9.140625" style="23" customWidth="1"/>
    <col min="1205" max="1430" width="9.140625" style="23"/>
    <col min="1431" max="1431" width="8.5703125" style="23" customWidth="1"/>
    <col min="1432" max="1433" width="0" style="23" hidden="1" customWidth="1"/>
    <col min="1434" max="1434" width="14.85546875" style="23" customWidth="1"/>
    <col min="1435" max="1435" width="28" style="23" customWidth="1"/>
    <col min="1436" max="1437" width="15.85546875" style="23" customWidth="1"/>
    <col min="1438" max="1438" width="59" style="23" customWidth="1"/>
    <col min="1439" max="1439" width="27.28515625" style="23" customWidth="1"/>
    <col min="1440" max="1440" width="8.28515625" style="23" customWidth="1"/>
    <col min="1441" max="1451" width="0" style="23" hidden="1" customWidth="1"/>
    <col min="1452" max="1452" width="32.85546875" style="23" customWidth="1"/>
    <col min="1453" max="1459" width="9.140625" style="23"/>
    <col min="1460" max="1460" width="9.140625" style="23" customWidth="1"/>
    <col min="1461" max="1686" width="9.140625" style="23"/>
    <col min="1687" max="1687" width="8.5703125" style="23" customWidth="1"/>
    <col min="1688" max="1689" width="0" style="23" hidden="1" customWidth="1"/>
    <col min="1690" max="1690" width="14.85546875" style="23" customWidth="1"/>
    <col min="1691" max="1691" width="28" style="23" customWidth="1"/>
    <col min="1692" max="1693" width="15.85546875" style="23" customWidth="1"/>
    <col min="1694" max="1694" width="59" style="23" customWidth="1"/>
    <col min="1695" max="1695" width="27.28515625" style="23" customWidth="1"/>
    <col min="1696" max="1696" width="8.28515625" style="23" customWidth="1"/>
    <col min="1697" max="1707" width="0" style="23" hidden="1" customWidth="1"/>
    <col min="1708" max="1708" width="32.85546875" style="23" customWidth="1"/>
    <col min="1709" max="1715" width="9.140625" style="23"/>
    <col min="1716" max="1716" width="9.140625" style="23" customWidth="1"/>
    <col min="1717" max="1942" width="9.140625" style="23"/>
    <col min="1943" max="1943" width="8.5703125" style="23" customWidth="1"/>
    <col min="1944" max="1945" width="0" style="23" hidden="1" customWidth="1"/>
    <col min="1946" max="1946" width="14.85546875" style="23" customWidth="1"/>
    <col min="1947" max="1947" width="28" style="23" customWidth="1"/>
    <col min="1948" max="1949" width="15.85546875" style="23" customWidth="1"/>
    <col min="1950" max="1950" width="59" style="23" customWidth="1"/>
    <col min="1951" max="1951" width="27.28515625" style="23" customWidth="1"/>
    <col min="1952" max="1952" width="8.28515625" style="23" customWidth="1"/>
    <col min="1953" max="1963" width="0" style="23" hidden="1" customWidth="1"/>
    <col min="1964" max="1964" width="32.85546875" style="23" customWidth="1"/>
    <col min="1965" max="1971" width="9.140625" style="23"/>
    <col min="1972" max="1972" width="9.140625" style="23" customWidth="1"/>
    <col min="1973" max="2198" width="9.140625" style="23"/>
    <col min="2199" max="2199" width="8.5703125" style="23" customWidth="1"/>
    <col min="2200" max="2201" width="0" style="23" hidden="1" customWidth="1"/>
    <col min="2202" max="2202" width="14.85546875" style="23" customWidth="1"/>
    <col min="2203" max="2203" width="28" style="23" customWidth="1"/>
    <col min="2204" max="2205" width="15.85546875" style="23" customWidth="1"/>
    <col min="2206" max="2206" width="59" style="23" customWidth="1"/>
    <col min="2207" max="2207" width="27.28515625" style="23" customWidth="1"/>
    <col min="2208" max="2208" width="8.28515625" style="23" customWidth="1"/>
    <col min="2209" max="2219" width="0" style="23" hidden="1" customWidth="1"/>
    <col min="2220" max="2220" width="32.85546875" style="23" customWidth="1"/>
    <col min="2221" max="2227" width="9.140625" style="23"/>
    <col min="2228" max="2228" width="9.140625" style="23" customWidth="1"/>
    <col min="2229" max="2454" width="9.140625" style="23"/>
    <col min="2455" max="2455" width="8.5703125" style="23" customWidth="1"/>
    <col min="2456" max="2457" width="0" style="23" hidden="1" customWidth="1"/>
    <col min="2458" max="2458" width="14.85546875" style="23" customWidth="1"/>
    <col min="2459" max="2459" width="28" style="23" customWidth="1"/>
    <col min="2460" max="2461" width="15.85546875" style="23" customWidth="1"/>
    <col min="2462" max="2462" width="59" style="23" customWidth="1"/>
    <col min="2463" max="2463" width="27.28515625" style="23" customWidth="1"/>
    <col min="2464" max="2464" width="8.28515625" style="23" customWidth="1"/>
    <col min="2465" max="2475" width="0" style="23" hidden="1" customWidth="1"/>
    <col min="2476" max="2476" width="32.85546875" style="23" customWidth="1"/>
    <col min="2477" max="2483" width="9.140625" style="23"/>
    <col min="2484" max="2484" width="9.140625" style="23" customWidth="1"/>
    <col min="2485" max="2710" width="9.140625" style="23"/>
    <col min="2711" max="2711" width="8.5703125" style="23" customWidth="1"/>
    <col min="2712" max="2713" width="0" style="23" hidden="1" customWidth="1"/>
    <col min="2714" max="2714" width="14.85546875" style="23" customWidth="1"/>
    <col min="2715" max="2715" width="28" style="23" customWidth="1"/>
    <col min="2716" max="2717" width="15.85546875" style="23" customWidth="1"/>
    <col min="2718" max="2718" width="59" style="23" customWidth="1"/>
    <col min="2719" max="2719" width="27.28515625" style="23" customWidth="1"/>
    <col min="2720" max="2720" width="8.28515625" style="23" customWidth="1"/>
    <col min="2721" max="2731" width="0" style="23" hidden="1" customWidth="1"/>
    <col min="2732" max="2732" width="32.85546875" style="23" customWidth="1"/>
    <col min="2733" max="2739" width="9.140625" style="23"/>
    <col min="2740" max="2740" width="9.140625" style="23" customWidth="1"/>
    <col min="2741" max="2966" width="9.140625" style="23"/>
    <col min="2967" max="2967" width="8.5703125" style="23" customWidth="1"/>
    <col min="2968" max="2969" width="0" style="23" hidden="1" customWidth="1"/>
    <col min="2970" max="2970" width="14.85546875" style="23" customWidth="1"/>
    <col min="2971" max="2971" width="28" style="23" customWidth="1"/>
    <col min="2972" max="2973" width="15.85546875" style="23" customWidth="1"/>
    <col min="2974" max="2974" width="59" style="23" customWidth="1"/>
    <col min="2975" max="2975" width="27.28515625" style="23" customWidth="1"/>
    <col min="2976" max="2976" width="8.28515625" style="23" customWidth="1"/>
    <col min="2977" max="2987" width="0" style="23" hidden="1" customWidth="1"/>
    <col min="2988" max="2988" width="32.85546875" style="23" customWidth="1"/>
    <col min="2989" max="2995" width="9.140625" style="23"/>
    <col min="2996" max="2996" width="9.140625" style="23" customWidth="1"/>
    <col min="2997" max="3222" width="9.140625" style="23"/>
    <col min="3223" max="3223" width="8.5703125" style="23" customWidth="1"/>
    <col min="3224" max="3225" width="0" style="23" hidden="1" customWidth="1"/>
    <col min="3226" max="3226" width="14.85546875" style="23" customWidth="1"/>
    <col min="3227" max="3227" width="28" style="23" customWidth="1"/>
    <col min="3228" max="3229" width="15.85546875" style="23" customWidth="1"/>
    <col min="3230" max="3230" width="59" style="23" customWidth="1"/>
    <col min="3231" max="3231" width="27.28515625" style="23" customWidth="1"/>
    <col min="3232" max="3232" width="8.28515625" style="23" customWidth="1"/>
    <col min="3233" max="3243" width="0" style="23" hidden="1" customWidth="1"/>
    <col min="3244" max="3244" width="32.85546875" style="23" customWidth="1"/>
    <col min="3245" max="3251" width="9.140625" style="23"/>
    <col min="3252" max="3252" width="9.140625" style="23" customWidth="1"/>
    <col min="3253" max="3478" width="9.140625" style="23"/>
    <col min="3479" max="3479" width="8.5703125" style="23" customWidth="1"/>
    <col min="3480" max="3481" width="0" style="23" hidden="1" customWidth="1"/>
    <col min="3482" max="3482" width="14.85546875" style="23" customWidth="1"/>
    <col min="3483" max="3483" width="28" style="23" customWidth="1"/>
    <col min="3484" max="3485" width="15.85546875" style="23" customWidth="1"/>
    <col min="3486" max="3486" width="59" style="23" customWidth="1"/>
    <col min="3487" max="3487" width="27.28515625" style="23" customWidth="1"/>
    <col min="3488" max="3488" width="8.28515625" style="23" customWidth="1"/>
    <col min="3489" max="3499" width="0" style="23" hidden="1" customWidth="1"/>
    <col min="3500" max="3500" width="32.85546875" style="23" customWidth="1"/>
    <col min="3501" max="3507" width="9.140625" style="23"/>
    <col min="3508" max="3508" width="9.140625" style="23" customWidth="1"/>
    <col min="3509" max="3734" width="9.140625" style="23"/>
    <col min="3735" max="3735" width="8.5703125" style="23" customWidth="1"/>
    <col min="3736" max="3737" width="0" style="23" hidden="1" customWidth="1"/>
    <col min="3738" max="3738" width="14.85546875" style="23" customWidth="1"/>
    <col min="3739" max="3739" width="28" style="23" customWidth="1"/>
    <col min="3740" max="3741" width="15.85546875" style="23" customWidth="1"/>
    <col min="3742" max="3742" width="59" style="23" customWidth="1"/>
    <col min="3743" max="3743" width="27.28515625" style="23" customWidth="1"/>
    <col min="3744" max="3744" width="8.28515625" style="23" customWidth="1"/>
    <col min="3745" max="3755" width="0" style="23" hidden="1" customWidth="1"/>
    <col min="3756" max="3756" width="32.85546875" style="23" customWidth="1"/>
    <col min="3757" max="3763" width="9.140625" style="23"/>
    <col min="3764" max="3764" width="9.140625" style="23" customWidth="1"/>
    <col min="3765" max="3990" width="9.140625" style="23"/>
    <col min="3991" max="3991" width="8.5703125" style="23" customWidth="1"/>
    <col min="3992" max="3993" width="0" style="23" hidden="1" customWidth="1"/>
    <col min="3994" max="3994" width="14.85546875" style="23" customWidth="1"/>
    <col min="3995" max="3995" width="28" style="23" customWidth="1"/>
    <col min="3996" max="3997" width="15.85546875" style="23" customWidth="1"/>
    <col min="3998" max="3998" width="59" style="23" customWidth="1"/>
    <col min="3999" max="3999" width="27.28515625" style="23" customWidth="1"/>
    <col min="4000" max="4000" width="8.28515625" style="23" customWidth="1"/>
    <col min="4001" max="4011" width="0" style="23" hidden="1" customWidth="1"/>
    <col min="4012" max="4012" width="32.85546875" style="23" customWidth="1"/>
    <col min="4013" max="4019" width="9.140625" style="23"/>
    <col min="4020" max="4020" width="9.140625" style="23" customWidth="1"/>
    <col min="4021" max="4246" width="9.140625" style="23"/>
    <col min="4247" max="4247" width="8.5703125" style="23" customWidth="1"/>
    <col min="4248" max="4249" width="0" style="23" hidden="1" customWidth="1"/>
    <col min="4250" max="4250" width="14.85546875" style="23" customWidth="1"/>
    <col min="4251" max="4251" width="28" style="23" customWidth="1"/>
    <col min="4252" max="4253" width="15.85546875" style="23" customWidth="1"/>
    <col min="4254" max="4254" width="59" style="23" customWidth="1"/>
    <col min="4255" max="4255" width="27.28515625" style="23" customWidth="1"/>
    <col min="4256" max="4256" width="8.28515625" style="23" customWidth="1"/>
    <col min="4257" max="4267" width="0" style="23" hidden="1" customWidth="1"/>
    <col min="4268" max="4268" width="32.85546875" style="23" customWidth="1"/>
    <col min="4269" max="4275" width="9.140625" style="23"/>
    <col min="4276" max="4276" width="9.140625" style="23" customWidth="1"/>
    <col min="4277" max="4502" width="9.140625" style="23"/>
    <col min="4503" max="4503" width="8.5703125" style="23" customWidth="1"/>
    <col min="4504" max="4505" width="0" style="23" hidden="1" customWidth="1"/>
    <col min="4506" max="4506" width="14.85546875" style="23" customWidth="1"/>
    <col min="4507" max="4507" width="28" style="23" customWidth="1"/>
    <col min="4508" max="4509" width="15.85546875" style="23" customWidth="1"/>
    <col min="4510" max="4510" width="59" style="23" customWidth="1"/>
    <col min="4511" max="4511" width="27.28515625" style="23" customWidth="1"/>
    <col min="4512" max="4512" width="8.28515625" style="23" customWidth="1"/>
    <col min="4513" max="4523" width="0" style="23" hidden="1" customWidth="1"/>
    <col min="4524" max="4524" width="32.85546875" style="23" customWidth="1"/>
    <col min="4525" max="4531" width="9.140625" style="23"/>
    <col min="4532" max="4532" width="9.140625" style="23" customWidth="1"/>
    <col min="4533" max="4758" width="9.140625" style="23"/>
    <col min="4759" max="4759" width="8.5703125" style="23" customWidth="1"/>
    <col min="4760" max="4761" width="0" style="23" hidden="1" customWidth="1"/>
    <col min="4762" max="4762" width="14.85546875" style="23" customWidth="1"/>
    <col min="4763" max="4763" width="28" style="23" customWidth="1"/>
    <col min="4764" max="4765" width="15.85546875" style="23" customWidth="1"/>
    <col min="4766" max="4766" width="59" style="23" customWidth="1"/>
    <col min="4767" max="4767" width="27.28515625" style="23" customWidth="1"/>
    <col min="4768" max="4768" width="8.28515625" style="23" customWidth="1"/>
    <col min="4769" max="4779" width="0" style="23" hidden="1" customWidth="1"/>
    <col min="4780" max="4780" width="32.85546875" style="23" customWidth="1"/>
    <col min="4781" max="4787" width="9.140625" style="23"/>
    <col min="4788" max="4788" width="9.140625" style="23" customWidth="1"/>
    <col min="4789" max="5014" width="9.140625" style="23"/>
    <col min="5015" max="5015" width="8.5703125" style="23" customWidth="1"/>
    <col min="5016" max="5017" width="0" style="23" hidden="1" customWidth="1"/>
    <col min="5018" max="5018" width="14.85546875" style="23" customWidth="1"/>
    <col min="5019" max="5019" width="28" style="23" customWidth="1"/>
    <col min="5020" max="5021" width="15.85546875" style="23" customWidth="1"/>
    <col min="5022" max="5022" width="59" style="23" customWidth="1"/>
    <col min="5023" max="5023" width="27.28515625" style="23" customWidth="1"/>
    <col min="5024" max="5024" width="8.28515625" style="23" customWidth="1"/>
    <col min="5025" max="5035" width="0" style="23" hidden="1" customWidth="1"/>
    <col min="5036" max="5036" width="32.85546875" style="23" customWidth="1"/>
    <col min="5037" max="5043" width="9.140625" style="23"/>
    <col min="5044" max="5044" width="9.140625" style="23" customWidth="1"/>
    <col min="5045" max="5270" width="9.140625" style="23"/>
    <col min="5271" max="5271" width="8.5703125" style="23" customWidth="1"/>
    <col min="5272" max="5273" width="0" style="23" hidden="1" customWidth="1"/>
    <col min="5274" max="5274" width="14.85546875" style="23" customWidth="1"/>
    <col min="5275" max="5275" width="28" style="23" customWidth="1"/>
    <col min="5276" max="5277" width="15.85546875" style="23" customWidth="1"/>
    <col min="5278" max="5278" width="59" style="23" customWidth="1"/>
    <col min="5279" max="5279" width="27.28515625" style="23" customWidth="1"/>
    <col min="5280" max="5280" width="8.28515625" style="23" customWidth="1"/>
    <col min="5281" max="5291" width="0" style="23" hidden="1" customWidth="1"/>
    <col min="5292" max="5292" width="32.85546875" style="23" customWidth="1"/>
    <col min="5293" max="5299" width="9.140625" style="23"/>
    <col min="5300" max="5300" width="9.140625" style="23" customWidth="1"/>
    <col min="5301" max="5526" width="9.140625" style="23"/>
    <col min="5527" max="5527" width="8.5703125" style="23" customWidth="1"/>
    <col min="5528" max="5529" width="0" style="23" hidden="1" customWidth="1"/>
    <col min="5530" max="5530" width="14.85546875" style="23" customWidth="1"/>
    <col min="5531" max="5531" width="28" style="23" customWidth="1"/>
    <col min="5532" max="5533" width="15.85546875" style="23" customWidth="1"/>
    <col min="5534" max="5534" width="59" style="23" customWidth="1"/>
    <col min="5535" max="5535" width="27.28515625" style="23" customWidth="1"/>
    <col min="5536" max="5536" width="8.28515625" style="23" customWidth="1"/>
    <col min="5537" max="5547" width="0" style="23" hidden="1" customWidth="1"/>
    <col min="5548" max="5548" width="32.85546875" style="23" customWidth="1"/>
    <col min="5549" max="5555" width="9.140625" style="23"/>
    <col min="5556" max="5556" width="9.140625" style="23" customWidth="1"/>
    <col min="5557" max="5782" width="9.140625" style="23"/>
    <col min="5783" max="5783" width="8.5703125" style="23" customWidth="1"/>
    <col min="5784" max="5785" width="0" style="23" hidden="1" customWidth="1"/>
    <col min="5786" max="5786" width="14.85546875" style="23" customWidth="1"/>
    <col min="5787" max="5787" width="28" style="23" customWidth="1"/>
    <col min="5788" max="5789" width="15.85546875" style="23" customWidth="1"/>
    <col min="5790" max="5790" width="59" style="23" customWidth="1"/>
    <col min="5791" max="5791" width="27.28515625" style="23" customWidth="1"/>
    <col min="5792" max="5792" width="8.28515625" style="23" customWidth="1"/>
    <col min="5793" max="5803" width="0" style="23" hidden="1" customWidth="1"/>
    <col min="5804" max="5804" width="32.85546875" style="23" customWidth="1"/>
    <col min="5805" max="5811" width="9.140625" style="23"/>
    <col min="5812" max="5812" width="9.140625" style="23" customWidth="1"/>
    <col min="5813" max="6038" width="9.140625" style="23"/>
    <col min="6039" max="6039" width="8.5703125" style="23" customWidth="1"/>
    <col min="6040" max="6041" width="0" style="23" hidden="1" customWidth="1"/>
    <col min="6042" max="6042" width="14.85546875" style="23" customWidth="1"/>
    <col min="6043" max="6043" width="28" style="23" customWidth="1"/>
    <col min="6044" max="6045" width="15.85546875" style="23" customWidth="1"/>
    <col min="6046" max="6046" width="59" style="23" customWidth="1"/>
    <col min="6047" max="6047" width="27.28515625" style="23" customWidth="1"/>
    <col min="6048" max="6048" width="8.28515625" style="23" customWidth="1"/>
    <col min="6049" max="6059" width="0" style="23" hidden="1" customWidth="1"/>
    <col min="6060" max="6060" width="32.85546875" style="23" customWidth="1"/>
    <col min="6061" max="6067" width="9.140625" style="23"/>
    <col min="6068" max="6068" width="9.140625" style="23" customWidth="1"/>
    <col min="6069" max="6294" width="9.140625" style="23"/>
    <col min="6295" max="6295" width="8.5703125" style="23" customWidth="1"/>
    <col min="6296" max="6297" width="0" style="23" hidden="1" customWidth="1"/>
    <col min="6298" max="6298" width="14.85546875" style="23" customWidth="1"/>
    <col min="6299" max="6299" width="28" style="23" customWidth="1"/>
    <col min="6300" max="6301" width="15.85546875" style="23" customWidth="1"/>
    <col min="6302" max="6302" width="59" style="23" customWidth="1"/>
    <col min="6303" max="6303" width="27.28515625" style="23" customWidth="1"/>
    <col min="6304" max="6304" width="8.28515625" style="23" customWidth="1"/>
    <col min="6305" max="6315" width="0" style="23" hidden="1" customWidth="1"/>
    <col min="6316" max="6316" width="32.85546875" style="23" customWidth="1"/>
    <col min="6317" max="6323" width="9.140625" style="23"/>
    <col min="6324" max="6324" width="9.140625" style="23" customWidth="1"/>
    <col min="6325" max="6550" width="9.140625" style="23"/>
    <col min="6551" max="6551" width="8.5703125" style="23" customWidth="1"/>
    <col min="6552" max="6553" width="0" style="23" hidden="1" customWidth="1"/>
    <col min="6554" max="6554" width="14.85546875" style="23" customWidth="1"/>
    <col min="6555" max="6555" width="28" style="23" customWidth="1"/>
    <col min="6556" max="6557" width="15.85546875" style="23" customWidth="1"/>
    <col min="6558" max="6558" width="59" style="23" customWidth="1"/>
    <col min="6559" max="6559" width="27.28515625" style="23" customWidth="1"/>
    <col min="6560" max="6560" width="8.28515625" style="23" customWidth="1"/>
    <col min="6561" max="6571" width="0" style="23" hidden="1" customWidth="1"/>
    <col min="6572" max="6572" width="32.85546875" style="23" customWidth="1"/>
    <col min="6573" max="6579" width="9.140625" style="23"/>
    <col min="6580" max="6580" width="9.140625" style="23" customWidth="1"/>
    <col min="6581" max="6806" width="9.140625" style="23"/>
    <col min="6807" max="6807" width="8.5703125" style="23" customWidth="1"/>
    <col min="6808" max="6809" width="0" style="23" hidden="1" customWidth="1"/>
    <col min="6810" max="6810" width="14.85546875" style="23" customWidth="1"/>
    <col min="6811" max="6811" width="28" style="23" customWidth="1"/>
    <col min="6812" max="6813" width="15.85546875" style="23" customWidth="1"/>
    <col min="6814" max="6814" width="59" style="23" customWidth="1"/>
    <col min="6815" max="6815" width="27.28515625" style="23" customWidth="1"/>
    <col min="6816" max="6816" width="8.28515625" style="23" customWidth="1"/>
    <col min="6817" max="6827" width="0" style="23" hidden="1" customWidth="1"/>
    <col min="6828" max="6828" width="32.85546875" style="23" customWidth="1"/>
    <col min="6829" max="6835" width="9.140625" style="23"/>
    <col min="6836" max="6836" width="9.140625" style="23" customWidth="1"/>
    <col min="6837" max="7062" width="9.140625" style="23"/>
    <col min="7063" max="7063" width="8.5703125" style="23" customWidth="1"/>
    <col min="7064" max="7065" width="0" style="23" hidden="1" customWidth="1"/>
    <col min="7066" max="7066" width="14.85546875" style="23" customWidth="1"/>
    <col min="7067" max="7067" width="28" style="23" customWidth="1"/>
    <col min="7068" max="7069" width="15.85546875" style="23" customWidth="1"/>
    <col min="7070" max="7070" width="59" style="23" customWidth="1"/>
    <col min="7071" max="7071" width="27.28515625" style="23" customWidth="1"/>
    <col min="7072" max="7072" width="8.28515625" style="23" customWidth="1"/>
    <col min="7073" max="7083" width="0" style="23" hidden="1" customWidth="1"/>
    <col min="7084" max="7084" width="32.85546875" style="23" customWidth="1"/>
    <col min="7085" max="7091" width="9.140625" style="23"/>
    <col min="7092" max="7092" width="9.140625" style="23" customWidth="1"/>
    <col min="7093" max="7318" width="9.140625" style="23"/>
    <col min="7319" max="7319" width="8.5703125" style="23" customWidth="1"/>
    <col min="7320" max="7321" width="0" style="23" hidden="1" customWidth="1"/>
    <col min="7322" max="7322" width="14.85546875" style="23" customWidth="1"/>
    <col min="7323" max="7323" width="28" style="23" customWidth="1"/>
    <col min="7324" max="7325" width="15.85546875" style="23" customWidth="1"/>
    <col min="7326" max="7326" width="59" style="23" customWidth="1"/>
    <col min="7327" max="7327" width="27.28515625" style="23" customWidth="1"/>
    <col min="7328" max="7328" width="8.28515625" style="23" customWidth="1"/>
    <col min="7329" max="7339" width="0" style="23" hidden="1" customWidth="1"/>
    <col min="7340" max="7340" width="32.85546875" style="23" customWidth="1"/>
    <col min="7341" max="7347" width="9.140625" style="23"/>
    <col min="7348" max="7348" width="9.140625" style="23" customWidth="1"/>
    <col min="7349" max="7574" width="9.140625" style="23"/>
    <col min="7575" max="7575" width="8.5703125" style="23" customWidth="1"/>
    <col min="7576" max="7577" width="0" style="23" hidden="1" customWidth="1"/>
    <col min="7578" max="7578" width="14.85546875" style="23" customWidth="1"/>
    <col min="7579" max="7579" width="28" style="23" customWidth="1"/>
    <col min="7580" max="7581" width="15.85546875" style="23" customWidth="1"/>
    <col min="7582" max="7582" width="59" style="23" customWidth="1"/>
    <col min="7583" max="7583" width="27.28515625" style="23" customWidth="1"/>
    <col min="7584" max="7584" width="8.28515625" style="23" customWidth="1"/>
    <col min="7585" max="7595" width="0" style="23" hidden="1" customWidth="1"/>
    <col min="7596" max="7596" width="32.85546875" style="23" customWidth="1"/>
    <col min="7597" max="7603" width="9.140625" style="23"/>
    <col min="7604" max="7604" width="9.140625" style="23" customWidth="1"/>
    <col min="7605" max="7830" width="9.140625" style="23"/>
    <col min="7831" max="7831" width="8.5703125" style="23" customWidth="1"/>
    <col min="7832" max="7833" width="0" style="23" hidden="1" customWidth="1"/>
    <col min="7834" max="7834" width="14.85546875" style="23" customWidth="1"/>
    <col min="7835" max="7835" width="28" style="23" customWidth="1"/>
    <col min="7836" max="7837" width="15.85546875" style="23" customWidth="1"/>
    <col min="7838" max="7838" width="59" style="23" customWidth="1"/>
    <col min="7839" max="7839" width="27.28515625" style="23" customWidth="1"/>
    <col min="7840" max="7840" width="8.28515625" style="23" customWidth="1"/>
    <col min="7841" max="7851" width="0" style="23" hidden="1" customWidth="1"/>
    <col min="7852" max="7852" width="32.85546875" style="23" customWidth="1"/>
    <col min="7853" max="7859" width="9.140625" style="23"/>
    <col min="7860" max="7860" width="9.140625" style="23" customWidth="1"/>
    <col min="7861" max="8086" width="9.140625" style="23"/>
    <col min="8087" max="8087" width="8.5703125" style="23" customWidth="1"/>
    <col min="8088" max="8089" width="0" style="23" hidden="1" customWidth="1"/>
    <col min="8090" max="8090" width="14.85546875" style="23" customWidth="1"/>
    <col min="8091" max="8091" width="28" style="23" customWidth="1"/>
    <col min="8092" max="8093" width="15.85546875" style="23" customWidth="1"/>
    <col min="8094" max="8094" width="59" style="23" customWidth="1"/>
    <col min="8095" max="8095" width="27.28515625" style="23" customWidth="1"/>
    <col min="8096" max="8096" width="8.28515625" style="23" customWidth="1"/>
    <col min="8097" max="8107" width="0" style="23" hidden="1" customWidth="1"/>
    <col min="8108" max="8108" width="32.85546875" style="23" customWidth="1"/>
    <col min="8109" max="8115" width="9.140625" style="23"/>
    <col min="8116" max="8116" width="9.140625" style="23" customWidth="1"/>
    <col min="8117" max="8342" width="9.140625" style="23"/>
    <col min="8343" max="8343" width="8.5703125" style="23" customWidth="1"/>
    <col min="8344" max="8345" width="0" style="23" hidden="1" customWidth="1"/>
    <col min="8346" max="8346" width="14.85546875" style="23" customWidth="1"/>
    <col min="8347" max="8347" width="28" style="23" customWidth="1"/>
    <col min="8348" max="8349" width="15.85546875" style="23" customWidth="1"/>
    <col min="8350" max="8350" width="59" style="23" customWidth="1"/>
    <col min="8351" max="8351" width="27.28515625" style="23" customWidth="1"/>
    <col min="8352" max="8352" width="8.28515625" style="23" customWidth="1"/>
    <col min="8353" max="8363" width="0" style="23" hidden="1" customWidth="1"/>
    <col min="8364" max="8364" width="32.85546875" style="23" customWidth="1"/>
    <col min="8365" max="8371" width="9.140625" style="23"/>
    <col min="8372" max="8372" width="9.140625" style="23" customWidth="1"/>
    <col min="8373" max="8598" width="9.140625" style="23"/>
    <col min="8599" max="8599" width="8.5703125" style="23" customWidth="1"/>
    <col min="8600" max="8601" width="0" style="23" hidden="1" customWidth="1"/>
    <col min="8602" max="8602" width="14.85546875" style="23" customWidth="1"/>
    <col min="8603" max="8603" width="28" style="23" customWidth="1"/>
    <col min="8604" max="8605" width="15.85546875" style="23" customWidth="1"/>
    <col min="8606" max="8606" width="59" style="23" customWidth="1"/>
    <col min="8607" max="8607" width="27.28515625" style="23" customWidth="1"/>
    <col min="8608" max="8608" width="8.28515625" style="23" customWidth="1"/>
    <col min="8609" max="8619" width="0" style="23" hidden="1" customWidth="1"/>
    <col min="8620" max="8620" width="32.85546875" style="23" customWidth="1"/>
    <col min="8621" max="8627" width="9.140625" style="23"/>
    <col min="8628" max="8628" width="9.140625" style="23" customWidth="1"/>
    <col min="8629" max="8854" width="9.140625" style="23"/>
    <col min="8855" max="8855" width="8.5703125" style="23" customWidth="1"/>
    <col min="8856" max="8857" width="0" style="23" hidden="1" customWidth="1"/>
    <col min="8858" max="8858" width="14.85546875" style="23" customWidth="1"/>
    <col min="8859" max="8859" width="28" style="23" customWidth="1"/>
    <col min="8860" max="8861" width="15.85546875" style="23" customWidth="1"/>
    <col min="8862" max="8862" width="59" style="23" customWidth="1"/>
    <col min="8863" max="8863" width="27.28515625" style="23" customWidth="1"/>
    <col min="8864" max="8864" width="8.28515625" style="23" customWidth="1"/>
    <col min="8865" max="8875" width="0" style="23" hidden="1" customWidth="1"/>
    <col min="8876" max="8876" width="32.85546875" style="23" customWidth="1"/>
    <col min="8877" max="8883" width="9.140625" style="23"/>
    <col min="8884" max="8884" width="9.140625" style="23" customWidth="1"/>
    <col min="8885" max="9110" width="9.140625" style="23"/>
    <col min="9111" max="9111" width="8.5703125" style="23" customWidth="1"/>
    <col min="9112" max="9113" width="0" style="23" hidden="1" customWidth="1"/>
    <col min="9114" max="9114" width="14.85546875" style="23" customWidth="1"/>
    <col min="9115" max="9115" width="28" style="23" customWidth="1"/>
    <col min="9116" max="9117" width="15.85546875" style="23" customWidth="1"/>
    <col min="9118" max="9118" width="59" style="23" customWidth="1"/>
    <col min="9119" max="9119" width="27.28515625" style="23" customWidth="1"/>
    <col min="9120" max="9120" width="8.28515625" style="23" customWidth="1"/>
    <col min="9121" max="9131" width="0" style="23" hidden="1" customWidth="1"/>
    <col min="9132" max="9132" width="32.85546875" style="23" customWidth="1"/>
    <col min="9133" max="9139" width="9.140625" style="23"/>
    <col min="9140" max="9140" width="9.140625" style="23" customWidth="1"/>
    <col min="9141" max="9366" width="9.140625" style="23"/>
    <col min="9367" max="9367" width="8.5703125" style="23" customWidth="1"/>
    <col min="9368" max="9369" width="0" style="23" hidden="1" customWidth="1"/>
    <col min="9370" max="9370" width="14.85546875" style="23" customWidth="1"/>
    <col min="9371" max="9371" width="28" style="23" customWidth="1"/>
    <col min="9372" max="9373" width="15.85546875" style="23" customWidth="1"/>
    <col min="9374" max="9374" width="59" style="23" customWidth="1"/>
    <col min="9375" max="9375" width="27.28515625" style="23" customWidth="1"/>
    <col min="9376" max="9376" width="8.28515625" style="23" customWidth="1"/>
    <col min="9377" max="9387" width="0" style="23" hidden="1" customWidth="1"/>
    <col min="9388" max="9388" width="32.85546875" style="23" customWidth="1"/>
    <col min="9389" max="9395" width="9.140625" style="23"/>
    <col min="9396" max="9396" width="9.140625" style="23" customWidth="1"/>
    <col min="9397" max="9622" width="9.140625" style="23"/>
    <col min="9623" max="9623" width="8.5703125" style="23" customWidth="1"/>
    <col min="9624" max="9625" width="0" style="23" hidden="1" customWidth="1"/>
    <col min="9626" max="9626" width="14.85546875" style="23" customWidth="1"/>
    <col min="9627" max="9627" width="28" style="23" customWidth="1"/>
    <col min="9628" max="9629" width="15.85546875" style="23" customWidth="1"/>
    <col min="9630" max="9630" width="59" style="23" customWidth="1"/>
    <col min="9631" max="9631" width="27.28515625" style="23" customWidth="1"/>
    <col min="9632" max="9632" width="8.28515625" style="23" customWidth="1"/>
    <col min="9633" max="9643" width="0" style="23" hidden="1" customWidth="1"/>
    <col min="9644" max="9644" width="32.85546875" style="23" customWidth="1"/>
    <col min="9645" max="9651" width="9.140625" style="23"/>
    <col min="9652" max="9652" width="9.140625" style="23" customWidth="1"/>
    <col min="9653" max="9878" width="9.140625" style="23"/>
    <col min="9879" max="9879" width="8.5703125" style="23" customWidth="1"/>
    <col min="9880" max="9881" width="0" style="23" hidden="1" customWidth="1"/>
    <col min="9882" max="9882" width="14.85546875" style="23" customWidth="1"/>
    <col min="9883" max="9883" width="28" style="23" customWidth="1"/>
    <col min="9884" max="9885" width="15.85546875" style="23" customWidth="1"/>
    <col min="9886" max="9886" width="59" style="23" customWidth="1"/>
    <col min="9887" max="9887" width="27.28515625" style="23" customWidth="1"/>
    <col min="9888" max="9888" width="8.28515625" style="23" customWidth="1"/>
    <col min="9889" max="9899" width="0" style="23" hidden="1" customWidth="1"/>
    <col min="9900" max="9900" width="32.85546875" style="23" customWidth="1"/>
    <col min="9901" max="9907" width="9.140625" style="23"/>
    <col min="9908" max="9908" width="9.140625" style="23" customWidth="1"/>
    <col min="9909" max="10134" width="9.140625" style="23"/>
    <col min="10135" max="10135" width="8.5703125" style="23" customWidth="1"/>
    <col min="10136" max="10137" width="0" style="23" hidden="1" customWidth="1"/>
    <col min="10138" max="10138" width="14.85546875" style="23" customWidth="1"/>
    <col min="10139" max="10139" width="28" style="23" customWidth="1"/>
    <col min="10140" max="10141" width="15.85546875" style="23" customWidth="1"/>
    <col min="10142" max="10142" width="59" style="23" customWidth="1"/>
    <col min="10143" max="10143" width="27.28515625" style="23" customWidth="1"/>
    <col min="10144" max="10144" width="8.28515625" style="23" customWidth="1"/>
    <col min="10145" max="10155" width="0" style="23" hidden="1" customWidth="1"/>
    <col min="10156" max="10156" width="32.85546875" style="23" customWidth="1"/>
    <col min="10157" max="10163" width="9.140625" style="23"/>
    <col min="10164" max="10164" width="9.140625" style="23" customWidth="1"/>
    <col min="10165" max="10390" width="9.140625" style="23"/>
    <col min="10391" max="10391" width="8.5703125" style="23" customWidth="1"/>
    <col min="10392" max="10393" width="0" style="23" hidden="1" customWidth="1"/>
    <col min="10394" max="10394" width="14.85546875" style="23" customWidth="1"/>
    <col min="10395" max="10395" width="28" style="23" customWidth="1"/>
    <col min="10396" max="10397" width="15.85546875" style="23" customWidth="1"/>
    <col min="10398" max="10398" width="59" style="23" customWidth="1"/>
    <col min="10399" max="10399" width="27.28515625" style="23" customWidth="1"/>
    <col min="10400" max="10400" width="8.28515625" style="23" customWidth="1"/>
    <col min="10401" max="10411" width="0" style="23" hidden="1" customWidth="1"/>
    <col min="10412" max="10412" width="32.85546875" style="23" customWidth="1"/>
    <col min="10413" max="10419" width="9.140625" style="23"/>
    <col min="10420" max="10420" width="9.140625" style="23" customWidth="1"/>
    <col min="10421" max="10646" width="9.140625" style="23"/>
    <col min="10647" max="10647" width="8.5703125" style="23" customWidth="1"/>
    <col min="10648" max="10649" width="0" style="23" hidden="1" customWidth="1"/>
    <col min="10650" max="10650" width="14.85546875" style="23" customWidth="1"/>
    <col min="10651" max="10651" width="28" style="23" customWidth="1"/>
    <col min="10652" max="10653" width="15.85546875" style="23" customWidth="1"/>
    <col min="10654" max="10654" width="59" style="23" customWidth="1"/>
    <col min="10655" max="10655" width="27.28515625" style="23" customWidth="1"/>
    <col min="10656" max="10656" width="8.28515625" style="23" customWidth="1"/>
    <col min="10657" max="10667" width="0" style="23" hidden="1" customWidth="1"/>
    <col min="10668" max="10668" width="32.85546875" style="23" customWidth="1"/>
    <col min="10669" max="10675" width="9.140625" style="23"/>
    <col min="10676" max="10676" width="9.140625" style="23" customWidth="1"/>
    <col min="10677" max="10902" width="9.140625" style="23"/>
    <col min="10903" max="10903" width="8.5703125" style="23" customWidth="1"/>
    <col min="10904" max="10905" width="0" style="23" hidden="1" customWidth="1"/>
    <col min="10906" max="10906" width="14.85546875" style="23" customWidth="1"/>
    <col min="10907" max="10907" width="28" style="23" customWidth="1"/>
    <col min="10908" max="10909" width="15.85546875" style="23" customWidth="1"/>
    <col min="10910" max="10910" width="59" style="23" customWidth="1"/>
    <col min="10911" max="10911" width="27.28515625" style="23" customWidth="1"/>
    <col min="10912" max="10912" width="8.28515625" style="23" customWidth="1"/>
    <col min="10913" max="10923" width="0" style="23" hidden="1" customWidth="1"/>
    <col min="10924" max="10924" width="32.85546875" style="23" customWidth="1"/>
    <col min="10925" max="10931" width="9.140625" style="23"/>
    <col min="10932" max="10932" width="9.140625" style="23" customWidth="1"/>
    <col min="10933" max="11158" width="9.140625" style="23"/>
    <col min="11159" max="11159" width="8.5703125" style="23" customWidth="1"/>
    <col min="11160" max="11161" width="0" style="23" hidden="1" customWidth="1"/>
    <col min="11162" max="11162" width="14.85546875" style="23" customWidth="1"/>
    <col min="11163" max="11163" width="28" style="23" customWidth="1"/>
    <col min="11164" max="11165" width="15.85546875" style="23" customWidth="1"/>
    <col min="11166" max="11166" width="59" style="23" customWidth="1"/>
    <col min="11167" max="11167" width="27.28515625" style="23" customWidth="1"/>
    <col min="11168" max="11168" width="8.28515625" style="23" customWidth="1"/>
    <col min="11169" max="11179" width="0" style="23" hidden="1" customWidth="1"/>
    <col min="11180" max="11180" width="32.85546875" style="23" customWidth="1"/>
    <col min="11181" max="11187" width="9.140625" style="23"/>
    <col min="11188" max="11188" width="9.140625" style="23" customWidth="1"/>
    <col min="11189" max="11414" width="9.140625" style="23"/>
    <col min="11415" max="11415" width="8.5703125" style="23" customWidth="1"/>
    <col min="11416" max="11417" width="0" style="23" hidden="1" customWidth="1"/>
    <col min="11418" max="11418" width="14.85546875" style="23" customWidth="1"/>
    <col min="11419" max="11419" width="28" style="23" customWidth="1"/>
    <col min="11420" max="11421" width="15.85546875" style="23" customWidth="1"/>
    <col min="11422" max="11422" width="59" style="23" customWidth="1"/>
    <col min="11423" max="11423" width="27.28515625" style="23" customWidth="1"/>
    <col min="11424" max="11424" width="8.28515625" style="23" customWidth="1"/>
    <col min="11425" max="11435" width="0" style="23" hidden="1" customWidth="1"/>
    <col min="11436" max="11436" width="32.85546875" style="23" customWidth="1"/>
    <col min="11437" max="11443" width="9.140625" style="23"/>
    <col min="11444" max="11444" width="9.140625" style="23" customWidth="1"/>
    <col min="11445" max="11670" width="9.140625" style="23"/>
    <col min="11671" max="11671" width="8.5703125" style="23" customWidth="1"/>
    <col min="11672" max="11673" width="0" style="23" hidden="1" customWidth="1"/>
    <col min="11674" max="11674" width="14.85546875" style="23" customWidth="1"/>
    <col min="11675" max="11675" width="28" style="23" customWidth="1"/>
    <col min="11676" max="11677" width="15.85546875" style="23" customWidth="1"/>
    <col min="11678" max="11678" width="59" style="23" customWidth="1"/>
    <col min="11679" max="11679" width="27.28515625" style="23" customWidth="1"/>
    <col min="11680" max="11680" width="8.28515625" style="23" customWidth="1"/>
    <col min="11681" max="11691" width="0" style="23" hidden="1" customWidth="1"/>
    <col min="11692" max="11692" width="32.85546875" style="23" customWidth="1"/>
    <col min="11693" max="11699" width="9.140625" style="23"/>
    <col min="11700" max="11700" width="9.140625" style="23" customWidth="1"/>
    <col min="11701" max="11926" width="9.140625" style="23"/>
    <col min="11927" max="11927" width="8.5703125" style="23" customWidth="1"/>
    <col min="11928" max="11929" width="0" style="23" hidden="1" customWidth="1"/>
    <col min="11930" max="11930" width="14.85546875" style="23" customWidth="1"/>
    <col min="11931" max="11931" width="28" style="23" customWidth="1"/>
    <col min="11932" max="11933" width="15.85546875" style="23" customWidth="1"/>
    <col min="11934" max="11934" width="59" style="23" customWidth="1"/>
    <col min="11935" max="11935" width="27.28515625" style="23" customWidth="1"/>
    <col min="11936" max="11936" width="8.28515625" style="23" customWidth="1"/>
    <col min="11937" max="11947" width="0" style="23" hidden="1" customWidth="1"/>
    <col min="11948" max="11948" width="32.85546875" style="23" customWidth="1"/>
    <col min="11949" max="11955" width="9.140625" style="23"/>
    <col min="11956" max="11956" width="9.140625" style="23" customWidth="1"/>
    <col min="11957" max="12182" width="9.140625" style="23"/>
    <col min="12183" max="12183" width="8.5703125" style="23" customWidth="1"/>
    <col min="12184" max="12185" width="0" style="23" hidden="1" customWidth="1"/>
    <col min="12186" max="12186" width="14.85546875" style="23" customWidth="1"/>
    <col min="12187" max="12187" width="28" style="23" customWidth="1"/>
    <col min="12188" max="12189" width="15.85546875" style="23" customWidth="1"/>
    <col min="12190" max="12190" width="59" style="23" customWidth="1"/>
    <col min="12191" max="12191" width="27.28515625" style="23" customWidth="1"/>
    <col min="12192" max="12192" width="8.28515625" style="23" customWidth="1"/>
    <col min="12193" max="12203" width="0" style="23" hidden="1" customWidth="1"/>
    <col min="12204" max="12204" width="32.85546875" style="23" customWidth="1"/>
    <col min="12205" max="12211" width="9.140625" style="23"/>
    <col min="12212" max="12212" width="9.140625" style="23" customWidth="1"/>
    <col min="12213" max="12438" width="9.140625" style="23"/>
    <col min="12439" max="12439" width="8.5703125" style="23" customWidth="1"/>
    <col min="12440" max="12441" width="0" style="23" hidden="1" customWidth="1"/>
    <col min="12442" max="12442" width="14.85546875" style="23" customWidth="1"/>
    <col min="12443" max="12443" width="28" style="23" customWidth="1"/>
    <col min="12444" max="12445" width="15.85546875" style="23" customWidth="1"/>
    <col min="12446" max="12446" width="59" style="23" customWidth="1"/>
    <col min="12447" max="12447" width="27.28515625" style="23" customWidth="1"/>
    <col min="12448" max="12448" width="8.28515625" style="23" customWidth="1"/>
    <col min="12449" max="12459" width="0" style="23" hidden="1" customWidth="1"/>
    <col min="12460" max="12460" width="32.85546875" style="23" customWidth="1"/>
    <col min="12461" max="12467" width="9.140625" style="23"/>
    <col min="12468" max="12468" width="9.140625" style="23" customWidth="1"/>
    <col min="12469" max="12694" width="9.140625" style="23"/>
    <col min="12695" max="12695" width="8.5703125" style="23" customWidth="1"/>
    <col min="12696" max="12697" width="0" style="23" hidden="1" customWidth="1"/>
    <col min="12698" max="12698" width="14.85546875" style="23" customWidth="1"/>
    <col min="12699" max="12699" width="28" style="23" customWidth="1"/>
    <col min="12700" max="12701" width="15.85546875" style="23" customWidth="1"/>
    <col min="12702" max="12702" width="59" style="23" customWidth="1"/>
    <col min="12703" max="12703" width="27.28515625" style="23" customWidth="1"/>
    <col min="12704" max="12704" width="8.28515625" style="23" customWidth="1"/>
    <col min="12705" max="12715" width="0" style="23" hidden="1" customWidth="1"/>
    <col min="12716" max="12716" width="32.85546875" style="23" customWidth="1"/>
    <col min="12717" max="12723" width="9.140625" style="23"/>
    <col min="12724" max="12724" width="9.140625" style="23" customWidth="1"/>
    <col min="12725" max="12950" width="9.140625" style="23"/>
    <col min="12951" max="12951" width="8.5703125" style="23" customWidth="1"/>
    <col min="12952" max="12953" width="0" style="23" hidden="1" customWidth="1"/>
    <col min="12954" max="12954" width="14.85546875" style="23" customWidth="1"/>
    <col min="12955" max="12955" width="28" style="23" customWidth="1"/>
    <col min="12956" max="12957" width="15.85546875" style="23" customWidth="1"/>
    <col min="12958" max="12958" width="59" style="23" customWidth="1"/>
    <col min="12959" max="12959" width="27.28515625" style="23" customWidth="1"/>
    <col min="12960" max="12960" width="8.28515625" style="23" customWidth="1"/>
    <col min="12961" max="12971" width="0" style="23" hidden="1" customWidth="1"/>
    <col min="12972" max="12972" width="32.85546875" style="23" customWidth="1"/>
    <col min="12973" max="12979" width="9.140625" style="23"/>
    <col min="12980" max="12980" width="9.140625" style="23" customWidth="1"/>
    <col min="12981" max="13206" width="9.140625" style="23"/>
    <col min="13207" max="13207" width="8.5703125" style="23" customWidth="1"/>
    <col min="13208" max="13209" width="0" style="23" hidden="1" customWidth="1"/>
    <col min="13210" max="13210" width="14.85546875" style="23" customWidth="1"/>
    <col min="13211" max="13211" width="28" style="23" customWidth="1"/>
    <col min="13212" max="13213" width="15.85546875" style="23" customWidth="1"/>
    <col min="13214" max="13214" width="59" style="23" customWidth="1"/>
    <col min="13215" max="13215" width="27.28515625" style="23" customWidth="1"/>
    <col min="13216" max="13216" width="8.28515625" style="23" customWidth="1"/>
    <col min="13217" max="13227" width="0" style="23" hidden="1" customWidth="1"/>
    <col min="13228" max="13228" width="32.85546875" style="23" customWidth="1"/>
    <col min="13229" max="13235" width="9.140625" style="23"/>
    <col min="13236" max="13236" width="9.140625" style="23" customWidth="1"/>
    <col min="13237" max="13462" width="9.140625" style="23"/>
    <col min="13463" max="13463" width="8.5703125" style="23" customWidth="1"/>
    <col min="13464" max="13465" width="0" style="23" hidden="1" customWidth="1"/>
    <col min="13466" max="13466" width="14.85546875" style="23" customWidth="1"/>
    <col min="13467" max="13467" width="28" style="23" customWidth="1"/>
    <col min="13468" max="13469" width="15.85546875" style="23" customWidth="1"/>
    <col min="13470" max="13470" width="59" style="23" customWidth="1"/>
    <col min="13471" max="13471" width="27.28515625" style="23" customWidth="1"/>
    <col min="13472" max="13472" width="8.28515625" style="23" customWidth="1"/>
    <col min="13473" max="13483" width="0" style="23" hidden="1" customWidth="1"/>
    <col min="13484" max="13484" width="32.85546875" style="23" customWidth="1"/>
    <col min="13485" max="13491" width="9.140625" style="23"/>
    <col min="13492" max="13492" width="9.140625" style="23" customWidth="1"/>
    <col min="13493" max="13718" width="9.140625" style="23"/>
    <col min="13719" max="13719" width="8.5703125" style="23" customWidth="1"/>
    <col min="13720" max="13721" width="0" style="23" hidden="1" customWidth="1"/>
    <col min="13722" max="13722" width="14.85546875" style="23" customWidth="1"/>
    <col min="13723" max="13723" width="28" style="23" customWidth="1"/>
    <col min="13724" max="13725" width="15.85546875" style="23" customWidth="1"/>
    <col min="13726" max="13726" width="59" style="23" customWidth="1"/>
    <col min="13727" max="13727" width="27.28515625" style="23" customWidth="1"/>
    <col min="13728" max="13728" width="8.28515625" style="23" customWidth="1"/>
    <col min="13729" max="13739" width="0" style="23" hidden="1" customWidth="1"/>
    <col min="13740" max="13740" width="32.85546875" style="23" customWidth="1"/>
    <col min="13741" max="13747" width="9.140625" style="23"/>
    <col min="13748" max="13748" width="9.140625" style="23" customWidth="1"/>
    <col min="13749" max="13974" width="9.140625" style="23"/>
    <col min="13975" max="13975" width="8.5703125" style="23" customWidth="1"/>
    <col min="13976" max="13977" width="0" style="23" hidden="1" customWidth="1"/>
    <col min="13978" max="13978" width="14.85546875" style="23" customWidth="1"/>
    <col min="13979" max="13979" width="28" style="23" customWidth="1"/>
    <col min="13980" max="13981" width="15.85546875" style="23" customWidth="1"/>
    <col min="13982" max="13982" width="59" style="23" customWidth="1"/>
    <col min="13983" max="13983" width="27.28515625" style="23" customWidth="1"/>
    <col min="13984" max="13984" width="8.28515625" style="23" customWidth="1"/>
    <col min="13985" max="13995" width="0" style="23" hidden="1" customWidth="1"/>
    <col min="13996" max="13996" width="32.85546875" style="23" customWidth="1"/>
    <col min="13997" max="14003" width="9.140625" style="23"/>
    <col min="14004" max="14004" width="9.140625" style="23" customWidth="1"/>
    <col min="14005" max="14230" width="9.140625" style="23"/>
    <col min="14231" max="14231" width="8.5703125" style="23" customWidth="1"/>
    <col min="14232" max="14233" width="0" style="23" hidden="1" customWidth="1"/>
    <col min="14234" max="14234" width="14.85546875" style="23" customWidth="1"/>
    <col min="14235" max="14235" width="28" style="23" customWidth="1"/>
    <col min="14236" max="14237" width="15.85546875" style="23" customWidth="1"/>
    <col min="14238" max="14238" width="59" style="23" customWidth="1"/>
    <col min="14239" max="14239" width="27.28515625" style="23" customWidth="1"/>
    <col min="14240" max="14240" width="8.28515625" style="23" customWidth="1"/>
    <col min="14241" max="14251" width="0" style="23" hidden="1" customWidth="1"/>
    <col min="14252" max="14252" width="32.85546875" style="23" customWidth="1"/>
    <col min="14253" max="14259" width="9.140625" style="23"/>
    <col min="14260" max="14260" width="9.140625" style="23" customWidth="1"/>
    <col min="14261" max="14486" width="9.140625" style="23"/>
    <col min="14487" max="14487" width="8.5703125" style="23" customWidth="1"/>
    <col min="14488" max="14489" width="0" style="23" hidden="1" customWidth="1"/>
    <col min="14490" max="14490" width="14.85546875" style="23" customWidth="1"/>
    <col min="14491" max="14491" width="28" style="23" customWidth="1"/>
    <col min="14492" max="14493" width="15.85546875" style="23" customWidth="1"/>
    <col min="14494" max="14494" width="59" style="23" customWidth="1"/>
    <col min="14495" max="14495" width="27.28515625" style="23" customWidth="1"/>
    <col min="14496" max="14496" width="8.28515625" style="23" customWidth="1"/>
    <col min="14497" max="14507" width="0" style="23" hidden="1" customWidth="1"/>
    <col min="14508" max="14508" width="32.85546875" style="23" customWidth="1"/>
    <col min="14509" max="14515" width="9.140625" style="23"/>
    <col min="14516" max="14516" width="9.140625" style="23" customWidth="1"/>
    <col min="14517" max="14742" width="9.140625" style="23"/>
    <col min="14743" max="14743" width="8.5703125" style="23" customWidth="1"/>
    <col min="14744" max="14745" width="0" style="23" hidden="1" customWidth="1"/>
    <col min="14746" max="14746" width="14.85546875" style="23" customWidth="1"/>
    <col min="14747" max="14747" width="28" style="23" customWidth="1"/>
    <col min="14748" max="14749" width="15.85546875" style="23" customWidth="1"/>
    <col min="14750" max="14750" width="59" style="23" customWidth="1"/>
    <col min="14751" max="14751" width="27.28515625" style="23" customWidth="1"/>
    <col min="14752" max="14752" width="8.28515625" style="23" customWidth="1"/>
    <col min="14753" max="14763" width="0" style="23" hidden="1" customWidth="1"/>
    <col min="14764" max="14764" width="32.85546875" style="23" customWidth="1"/>
    <col min="14765" max="14771" width="9.140625" style="23"/>
    <col min="14772" max="14772" width="9.140625" style="23" customWidth="1"/>
    <col min="14773" max="14998" width="9.140625" style="23"/>
    <col min="14999" max="14999" width="8.5703125" style="23" customWidth="1"/>
    <col min="15000" max="15001" width="0" style="23" hidden="1" customWidth="1"/>
    <col min="15002" max="15002" width="14.85546875" style="23" customWidth="1"/>
    <col min="15003" max="15003" width="28" style="23" customWidth="1"/>
    <col min="15004" max="15005" width="15.85546875" style="23" customWidth="1"/>
    <col min="15006" max="15006" width="59" style="23" customWidth="1"/>
    <col min="15007" max="15007" width="27.28515625" style="23" customWidth="1"/>
    <col min="15008" max="15008" width="8.28515625" style="23" customWidth="1"/>
    <col min="15009" max="15019" width="0" style="23" hidden="1" customWidth="1"/>
    <col min="15020" max="15020" width="32.85546875" style="23" customWidth="1"/>
    <col min="15021" max="15027" width="9.140625" style="23"/>
    <col min="15028" max="15028" width="9.140625" style="23" customWidth="1"/>
    <col min="15029" max="15254" width="9.140625" style="23"/>
    <col min="15255" max="15255" width="8.5703125" style="23" customWidth="1"/>
    <col min="15256" max="15257" width="0" style="23" hidden="1" customWidth="1"/>
    <col min="15258" max="15258" width="14.85546875" style="23" customWidth="1"/>
    <col min="15259" max="15259" width="28" style="23" customWidth="1"/>
    <col min="15260" max="15261" width="15.85546875" style="23" customWidth="1"/>
    <col min="15262" max="15262" width="59" style="23" customWidth="1"/>
    <col min="15263" max="15263" width="27.28515625" style="23" customWidth="1"/>
    <col min="15264" max="15264" width="8.28515625" style="23" customWidth="1"/>
    <col min="15265" max="15275" width="0" style="23" hidden="1" customWidth="1"/>
    <col min="15276" max="15276" width="32.85546875" style="23" customWidth="1"/>
    <col min="15277" max="15283" width="9.140625" style="23"/>
    <col min="15284" max="15284" width="9.140625" style="23" customWidth="1"/>
    <col min="15285" max="15510" width="9.140625" style="23"/>
    <col min="15511" max="15511" width="8.5703125" style="23" customWidth="1"/>
    <col min="15512" max="15513" width="0" style="23" hidden="1" customWidth="1"/>
    <col min="15514" max="15514" width="14.85546875" style="23" customWidth="1"/>
    <col min="15515" max="15515" width="28" style="23" customWidth="1"/>
    <col min="15516" max="15517" width="15.85546875" style="23" customWidth="1"/>
    <col min="15518" max="15518" width="59" style="23" customWidth="1"/>
    <col min="15519" max="15519" width="27.28515625" style="23" customWidth="1"/>
    <col min="15520" max="15520" width="8.28515625" style="23" customWidth="1"/>
    <col min="15521" max="15531" width="0" style="23" hidden="1" customWidth="1"/>
    <col min="15532" max="15532" width="32.85546875" style="23" customWidth="1"/>
    <col min="15533" max="15539" width="9.140625" style="23"/>
    <col min="15540" max="15540" width="9.140625" style="23" customWidth="1"/>
    <col min="15541" max="15766" width="9.140625" style="23"/>
    <col min="15767" max="15767" width="8.5703125" style="23" customWidth="1"/>
    <col min="15768" max="15769" width="0" style="23" hidden="1" customWidth="1"/>
    <col min="15770" max="15770" width="14.85546875" style="23" customWidth="1"/>
    <col min="15771" max="15771" width="28" style="23" customWidth="1"/>
    <col min="15772" max="15773" width="15.85546875" style="23" customWidth="1"/>
    <col min="15774" max="15774" width="59" style="23" customWidth="1"/>
    <col min="15775" max="15775" width="27.28515625" style="23" customWidth="1"/>
    <col min="15776" max="15776" width="8.28515625" style="23" customWidth="1"/>
    <col min="15777" max="15787" width="0" style="23" hidden="1" customWidth="1"/>
    <col min="15788" max="15788" width="32.85546875" style="23" customWidth="1"/>
    <col min="15789" max="15795" width="9.140625" style="23"/>
    <col min="15796" max="15796" width="9.140625" style="23" customWidth="1"/>
    <col min="15797" max="16022" width="9.140625" style="23"/>
    <col min="16023" max="16023" width="8.5703125" style="23" customWidth="1"/>
    <col min="16024" max="16025" width="0" style="23" hidden="1" customWidth="1"/>
    <col min="16026" max="16026" width="14.85546875" style="23" customWidth="1"/>
    <col min="16027" max="16027" width="28" style="23" customWidth="1"/>
    <col min="16028" max="16029" width="15.85546875" style="23" customWidth="1"/>
    <col min="16030" max="16030" width="59" style="23" customWidth="1"/>
    <col min="16031" max="16031" width="27.28515625" style="23" customWidth="1"/>
    <col min="16032" max="16032" width="8.28515625" style="23" customWidth="1"/>
    <col min="16033" max="16043" width="0" style="23" hidden="1" customWidth="1"/>
    <col min="16044" max="16044" width="32.85546875" style="23" customWidth="1"/>
    <col min="16045" max="16051" width="9.140625" style="23"/>
    <col min="16052" max="16052" width="9.140625" style="23" customWidth="1"/>
    <col min="16053" max="16384" width="9.140625" style="23"/>
  </cols>
  <sheetData>
    <row r="1" spans="1:7" ht="22.5" customHeight="1" x14ac:dyDescent="0.25">
      <c r="A1" s="134"/>
      <c r="B1" s="134"/>
      <c r="C1" s="134"/>
      <c r="D1" s="134"/>
      <c r="E1" s="134"/>
      <c r="F1" s="134"/>
      <c r="G1" s="134"/>
    </row>
    <row r="2" spans="1:7" ht="26.25" customHeight="1" x14ac:dyDescent="0.25">
      <c r="A2" s="135" t="s">
        <v>26</v>
      </c>
      <c r="B2" s="135"/>
      <c r="C2" s="135"/>
      <c r="D2" s="135"/>
      <c r="E2" s="135"/>
      <c r="F2" s="135"/>
      <c r="G2" s="135"/>
    </row>
    <row r="3" spans="1:7" ht="14.25" customHeight="1" x14ac:dyDescent="0.25">
      <c r="A3" s="122"/>
      <c r="B3" s="123"/>
      <c r="C3" s="123"/>
      <c r="D3" s="21"/>
      <c r="E3" s="21"/>
      <c r="F3" s="21"/>
      <c r="G3" s="22"/>
    </row>
    <row r="4" spans="1:7" s="24" customFormat="1" ht="147.75" customHeight="1" x14ac:dyDescent="0.25">
      <c r="A4" s="1" t="s">
        <v>0</v>
      </c>
      <c r="B4" s="1" t="s">
        <v>8</v>
      </c>
      <c r="C4" s="1" t="s">
        <v>169</v>
      </c>
      <c r="D4" s="32" t="s">
        <v>27</v>
      </c>
      <c r="E4" s="1" t="s">
        <v>28</v>
      </c>
      <c r="F4" s="1" t="s">
        <v>29</v>
      </c>
      <c r="G4" s="1" t="s">
        <v>13</v>
      </c>
    </row>
    <row r="5" spans="1:7" ht="24.75" customHeight="1" x14ac:dyDescent="0.25">
      <c r="A5" s="15"/>
      <c r="B5" s="19" t="s">
        <v>168</v>
      </c>
      <c r="C5" s="31">
        <f>SUM(C6:C129)</f>
        <v>13795.519999999999</v>
      </c>
      <c r="D5" s="29">
        <f>SUM(D6:D129)</f>
        <v>50</v>
      </c>
      <c r="E5" s="29">
        <f>SUM(E6:E129)</f>
        <v>50</v>
      </c>
      <c r="F5" s="29">
        <f>SUM(F6:F129)</f>
        <v>50.000000000000021</v>
      </c>
      <c r="G5" s="30">
        <f>SUM(G6:G129)</f>
        <v>0</v>
      </c>
    </row>
    <row r="6" spans="1:7" ht="18.75" x14ac:dyDescent="0.25">
      <c r="A6" s="15">
        <v>1</v>
      </c>
      <c r="B6" s="14" t="s">
        <v>122</v>
      </c>
      <c r="C6" s="28">
        <v>44.22</v>
      </c>
      <c r="D6" s="3">
        <f>C6*50/13795.52</f>
        <v>0.16026942079747628</v>
      </c>
      <c r="E6" s="4">
        <f t="shared" ref="E6" si="0">+D6</f>
        <v>0.16026942079747628</v>
      </c>
      <c r="F6" s="5">
        <f>+AVERAGE(E6:E10)</f>
        <v>0.14627212312402865</v>
      </c>
      <c r="G6" s="131" t="s">
        <v>30</v>
      </c>
    </row>
    <row r="7" spans="1:7" ht="18.75" x14ac:dyDescent="0.25">
      <c r="A7" s="15">
        <v>2</v>
      </c>
      <c r="B7" s="14" t="s">
        <v>119</v>
      </c>
      <c r="C7" s="28">
        <v>34.9</v>
      </c>
      <c r="D7" s="3">
        <f t="shared" ref="D7:D10" si="1">C7*50/13795.52</f>
        <v>0.12649033889262601</v>
      </c>
      <c r="E7" s="4">
        <f t="shared" ref="E7:E11" si="2">+D7</f>
        <v>0.12649033889262601</v>
      </c>
      <c r="F7" s="28">
        <f>F6</f>
        <v>0.14627212312402865</v>
      </c>
      <c r="G7" s="132"/>
    </row>
    <row r="8" spans="1:7" ht="18.75" x14ac:dyDescent="0.25">
      <c r="A8" s="15">
        <v>3</v>
      </c>
      <c r="B8" s="14" t="s">
        <v>118</v>
      </c>
      <c r="C8" s="28">
        <v>26.99</v>
      </c>
      <c r="D8" s="3">
        <f t="shared" si="1"/>
        <v>9.7821611653638285E-2</v>
      </c>
      <c r="E8" s="4">
        <f t="shared" si="2"/>
        <v>9.7821611653638285E-2</v>
      </c>
      <c r="F8" s="28">
        <f t="shared" ref="F8:F10" si="3">F7</f>
        <v>0.14627212312402865</v>
      </c>
      <c r="G8" s="132"/>
    </row>
    <row r="9" spans="1:7" ht="18.75" x14ac:dyDescent="0.25">
      <c r="A9" s="15">
        <v>4</v>
      </c>
      <c r="B9" s="14" t="s">
        <v>116</v>
      </c>
      <c r="C9" s="28">
        <v>46.34</v>
      </c>
      <c r="D9" s="3">
        <f t="shared" si="1"/>
        <v>0.16795307462132633</v>
      </c>
      <c r="E9" s="4">
        <f t="shared" si="2"/>
        <v>0.16795307462132633</v>
      </c>
      <c r="F9" s="28">
        <f t="shared" si="3"/>
        <v>0.14627212312402865</v>
      </c>
      <c r="G9" s="132"/>
    </row>
    <row r="10" spans="1:7" ht="18.75" x14ac:dyDescent="0.25">
      <c r="A10" s="15">
        <v>5</v>
      </c>
      <c r="B10" s="14" t="s">
        <v>49</v>
      </c>
      <c r="C10" s="28">
        <v>49.34</v>
      </c>
      <c r="D10" s="3">
        <f t="shared" si="1"/>
        <v>0.17882616965507642</v>
      </c>
      <c r="E10" s="4">
        <f t="shared" si="2"/>
        <v>0.17882616965507642</v>
      </c>
      <c r="F10" s="28">
        <f t="shared" si="3"/>
        <v>0.14627212312402865</v>
      </c>
      <c r="G10" s="133"/>
    </row>
    <row r="11" spans="1:7" ht="18.75" x14ac:dyDescent="0.25">
      <c r="A11" s="15">
        <v>6</v>
      </c>
      <c r="B11" s="14" t="s">
        <v>160</v>
      </c>
      <c r="C11" s="28">
        <v>79.83</v>
      </c>
      <c r="D11" s="3">
        <f>C11*50/13795.52</f>
        <v>0.2893330588480898</v>
      </c>
      <c r="E11" s="4">
        <f t="shared" si="2"/>
        <v>0.2893330588480898</v>
      </c>
      <c r="F11" s="5">
        <f>+AVERAGE(E11:E64)</f>
        <v>0.29573006309294614</v>
      </c>
      <c r="G11" s="131" t="s">
        <v>39</v>
      </c>
    </row>
    <row r="12" spans="1:7" ht="18.75" x14ac:dyDescent="0.25">
      <c r="A12" s="15">
        <v>7</v>
      </c>
      <c r="B12" s="14" t="s">
        <v>153</v>
      </c>
      <c r="C12" s="28">
        <v>66.709999999999994</v>
      </c>
      <c r="D12" s="3">
        <f>C12*50/13795.52</f>
        <v>0.24178138990048939</v>
      </c>
      <c r="E12" s="4">
        <f t="shared" ref="E12" si="4">+D12</f>
        <v>0.24178138990048939</v>
      </c>
      <c r="F12" s="28">
        <f>F11</f>
        <v>0.29573006309294614</v>
      </c>
      <c r="G12" s="132"/>
    </row>
    <row r="13" spans="1:7" ht="18.75" x14ac:dyDescent="0.25">
      <c r="A13" s="15">
        <v>8</v>
      </c>
      <c r="B13" s="14" t="s">
        <v>150</v>
      </c>
      <c r="C13" s="28">
        <v>92.09</v>
      </c>
      <c r="D13" s="3">
        <f t="shared" ref="D13:D64" si="5">C13*50/13795.52</f>
        <v>0.33376777388601514</v>
      </c>
      <c r="E13" s="4">
        <f t="shared" ref="E13:E65" si="6">+D13</f>
        <v>0.33376777388601514</v>
      </c>
      <c r="F13" s="28">
        <f t="shared" ref="F13:F64" si="7">F12</f>
        <v>0.29573006309294614</v>
      </c>
      <c r="G13" s="132"/>
    </row>
    <row r="14" spans="1:7" ht="18.75" x14ac:dyDescent="0.25">
      <c r="A14" s="15">
        <v>9</v>
      </c>
      <c r="B14" s="14" t="s">
        <v>149</v>
      </c>
      <c r="C14" s="28">
        <v>97.36</v>
      </c>
      <c r="D14" s="3">
        <f t="shared" si="5"/>
        <v>0.3528681774953028</v>
      </c>
      <c r="E14" s="4">
        <f t="shared" si="6"/>
        <v>0.3528681774953028</v>
      </c>
      <c r="F14" s="28">
        <f t="shared" si="7"/>
        <v>0.29573006309294614</v>
      </c>
      <c r="G14" s="132"/>
    </row>
    <row r="15" spans="1:7" ht="18.75" x14ac:dyDescent="0.25">
      <c r="A15" s="15">
        <v>10</v>
      </c>
      <c r="B15" s="14" t="s">
        <v>143</v>
      </c>
      <c r="C15" s="28">
        <v>91.17</v>
      </c>
      <c r="D15" s="3">
        <f t="shared" si="5"/>
        <v>0.33043335807566515</v>
      </c>
      <c r="E15" s="4">
        <f t="shared" si="6"/>
        <v>0.33043335807566515</v>
      </c>
      <c r="F15" s="28">
        <f t="shared" si="7"/>
        <v>0.29573006309294614</v>
      </c>
      <c r="G15" s="132"/>
    </row>
    <row r="16" spans="1:7" ht="18.75" x14ac:dyDescent="0.25">
      <c r="A16" s="15">
        <v>11</v>
      </c>
      <c r="B16" s="14" t="s">
        <v>142</v>
      </c>
      <c r="C16" s="28">
        <v>93.54</v>
      </c>
      <c r="D16" s="3">
        <f t="shared" si="5"/>
        <v>0.3390231031523277</v>
      </c>
      <c r="E16" s="4">
        <f t="shared" si="6"/>
        <v>0.3390231031523277</v>
      </c>
      <c r="F16" s="28">
        <f t="shared" si="7"/>
        <v>0.29573006309294614</v>
      </c>
      <c r="G16" s="132"/>
    </row>
    <row r="17" spans="1:7" ht="18.75" x14ac:dyDescent="0.25">
      <c r="A17" s="15">
        <v>12</v>
      </c>
      <c r="B17" s="14" t="s">
        <v>141</v>
      </c>
      <c r="C17" s="28">
        <v>55.6</v>
      </c>
      <c r="D17" s="3">
        <f t="shared" si="5"/>
        <v>0.20151469462550162</v>
      </c>
      <c r="E17" s="4">
        <f t="shared" si="6"/>
        <v>0.20151469462550162</v>
      </c>
      <c r="F17" s="28">
        <f t="shared" si="7"/>
        <v>0.29573006309294614</v>
      </c>
      <c r="G17" s="132"/>
    </row>
    <row r="18" spans="1:7" ht="18.75" x14ac:dyDescent="0.25">
      <c r="A18" s="15">
        <v>13</v>
      </c>
      <c r="B18" s="14" t="s">
        <v>140</v>
      </c>
      <c r="C18" s="28">
        <v>63.63</v>
      </c>
      <c r="D18" s="3">
        <f t="shared" si="5"/>
        <v>0.23061834566583933</v>
      </c>
      <c r="E18" s="4">
        <f t="shared" si="6"/>
        <v>0.23061834566583933</v>
      </c>
      <c r="F18" s="28">
        <f t="shared" si="7"/>
        <v>0.29573006309294614</v>
      </c>
      <c r="G18" s="132"/>
    </row>
    <row r="19" spans="1:7" ht="18.75" x14ac:dyDescent="0.25">
      <c r="A19" s="15">
        <v>14</v>
      </c>
      <c r="B19" s="14" t="s">
        <v>136</v>
      </c>
      <c r="C19" s="28">
        <v>95.32</v>
      </c>
      <c r="D19" s="3">
        <f t="shared" si="5"/>
        <v>0.34547447287235278</v>
      </c>
      <c r="E19" s="4">
        <f t="shared" si="6"/>
        <v>0.34547447287235278</v>
      </c>
      <c r="F19" s="28">
        <f t="shared" si="7"/>
        <v>0.29573006309294614</v>
      </c>
      <c r="G19" s="132"/>
    </row>
    <row r="20" spans="1:7" ht="18.75" x14ac:dyDescent="0.25">
      <c r="A20" s="15">
        <v>15</v>
      </c>
      <c r="B20" s="14" t="s">
        <v>134</v>
      </c>
      <c r="C20" s="28">
        <v>87.97</v>
      </c>
      <c r="D20" s="3">
        <f t="shared" si="5"/>
        <v>0.31883539003966505</v>
      </c>
      <c r="E20" s="4">
        <f t="shared" si="6"/>
        <v>0.31883539003966505</v>
      </c>
      <c r="F20" s="28">
        <f t="shared" si="7"/>
        <v>0.29573006309294614</v>
      </c>
      <c r="G20" s="132"/>
    </row>
    <row r="21" spans="1:7" ht="18.75" x14ac:dyDescent="0.25">
      <c r="A21" s="15">
        <v>16</v>
      </c>
      <c r="B21" s="14" t="s">
        <v>132</v>
      </c>
      <c r="C21" s="28">
        <v>59.04</v>
      </c>
      <c r="D21" s="3">
        <f t="shared" si="5"/>
        <v>0.2139825102642017</v>
      </c>
      <c r="E21" s="4">
        <f t="shared" si="6"/>
        <v>0.2139825102642017</v>
      </c>
      <c r="F21" s="28">
        <f t="shared" si="7"/>
        <v>0.29573006309294614</v>
      </c>
      <c r="G21" s="132"/>
    </row>
    <row r="22" spans="1:7" ht="18.75" x14ac:dyDescent="0.25">
      <c r="A22" s="15">
        <v>17</v>
      </c>
      <c r="B22" s="14" t="s">
        <v>130</v>
      </c>
      <c r="C22" s="28">
        <v>98.57</v>
      </c>
      <c r="D22" s="3">
        <f t="shared" si="5"/>
        <v>0.35725365915891533</v>
      </c>
      <c r="E22" s="4">
        <f t="shared" si="6"/>
        <v>0.35725365915891533</v>
      </c>
      <c r="F22" s="28">
        <f t="shared" si="7"/>
        <v>0.29573006309294614</v>
      </c>
      <c r="G22" s="132"/>
    </row>
    <row r="23" spans="1:7" ht="18.75" x14ac:dyDescent="0.25">
      <c r="A23" s="15">
        <v>18</v>
      </c>
      <c r="B23" s="14" t="s">
        <v>129</v>
      </c>
      <c r="C23" s="28">
        <v>78.569999999999993</v>
      </c>
      <c r="D23" s="3">
        <f t="shared" si="5"/>
        <v>0.28476635893391472</v>
      </c>
      <c r="E23" s="4">
        <f t="shared" si="6"/>
        <v>0.28476635893391472</v>
      </c>
      <c r="F23" s="28">
        <f t="shared" si="7"/>
        <v>0.29573006309294614</v>
      </c>
      <c r="G23" s="132"/>
    </row>
    <row r="24" spans="1:7" ht="18.75" x14ac:dyDescent="0.25">
      <c r="A24" s="15">
        <v>19</v>
      </c>
      <c r="B24" s="14" t="s">
        <v>127</v>
      </c>
      <c r="C24" s="28">
        <v>69.48</v>
      </c>
      <c r="D24" s="3">
        <f t="shared" si="5"/>
        <v>0.25182088098165201</v>
      </c>
      <c r="E24" s="4">
        <f t="shared" si="6"/>
        <v>0.25182088098165201</v>
      </c>
      <c r="F24" s="28">
        <f t="shared" si="7"/>
        <v>0.29573006309294614</v>
      </c>
      <c r="G24" s="132"/>
    </row>
    <row r="25" spans="1:7" ht="18.75" x14ac:dyDescent="0.25">
      <c r="A25" s="15">
        <v>20</v>
      </c>
      <c r="B25" s="14" t="s">
        <v>125</v>
      </c>
      <c r="C25" s="28">
        <v>76.13</v>
      </c>
      <c r="D25" s="3">
        <f t="shared" si="5"/>
        <v>0.27592290830646471</v>
      </c>
      <c r="E25" s="4">
        <f t="shared" si="6"/>
        <v>0.27592290830646471</v>
      </c>
      <c r="F25" s="28">
        <f t="shared" si="7"/>
        <v>0.29573006309294614</v>
      </c>
      <c r="G25" s="132"/>
    </row>
    <row r="26" spans="1:7" ht="18.75" x14ac:dyDescent="0.25">
      <c r="A26" s="15">
        <v>21</v>
      </c>
      <c r="B26" s="14" t="s">
        <v>124</v>
      </c>
      <c r="C26" s="28">
        <v>85.65</v>
      </c>
      <c r="D26" s="3">
        <f t="shared" si="5"/>
        <v>0.310426863213565</v>
      </c>
      <c r="E26" s="4">
        <f t="shared" si="6"/>
        <v>0.310426863213565</v>
      </c>
      <c r="F26" s="28">
        <f t="shared" si="7"/>
        <v>0.29573006309294614</v>
      </c>
      <c r="G26" s="132"/>
    </row>
    <row r="27" spans="1:7" ht="18.75" x14ac:dyDescent="0.25">
      <c r="A27" s="15">
        <v>22</v>
      </c>
      <c r="B27" s="14" t="s">
        <v>123</v>
      </c>
      <c r="C27" s="28">
        <v>53.36</v>
      </c>
      <c r="D27" s="3">
        <f t="shared" si="5"/>
        <v>0.19339611700030154</v>
      </c>
      <c r="E27" s="4">
        <f t="shared" si="6"/>
        <v>0.19339611700030154</v>
      </c>
      <c r="F27" s="28">
        <f t="shared" si="7"/>
        <v>0.29573006309294614</v>
      </c>
      <c r="G27" s="132"/>
    </row>
    <row r="28" spans="1:7" ht="18.75" x14ac:dyDescent="0.25">
      <c r="A28" s="15">
        <v>23</v>
      </c>
      <c r="B28" s="14" t="s">
        <v>121</v>
      </c>
      <c r="C28" s="28">
        <v>74.86</v>
      </c>
      <c r="D28" s="3">
        <f t="shared" si="5"/>
        <v>0.27131996474217718</v>
      </c>
      <c r="E28" s="4">
        <f t="shared" si="6"/>
        <v>0.27131996474217718</v>
      </c>
      <c r="F28" s="28">
        <f t="shared" si="7"/>
        <v>0.29573006309294614</v>
      </c>
      <c r="G28" s="132"/>
    </row>
    <row r="29" spans="1:7" ht="18.75" x14ac:dyDescent="0.25">
      <c r="A29" s="15">
        <v>24</v>
      </c>
      <c r="B29" s="14" t="s">
        <v>120</v>
      </c>
      <c r="C29" s="28">
        <v>80.2</v>
      </c>
      <c r="D29" s="3">
        <f t="shared" si="5"/>
        <v>0.29067407390225231</v>
      </c>
      <c r="E29" s="4">
        <f t="shared" si="6"/>
        <v>0.29067407390225231</v>
      </c>
      <c r="F29" s="28">
        <f t="shared" si="7"/>
        <v>0.29573006309294614</v>
      </c>
      <c r="G29" s="132"/>
    </row>
    <row r="30" spans="1:7" ht="18.75" x14ac:dyDescent="0.25">
      <c r="A30" s="15">
        <v>25</v>
      </c>
      <c r="B30" s="14" t="s">
        <v>117</v>
      </c>
      <c r="C30" s="28">
        <v>53.44</v>
      </c>
      <c r="D30" s="3">
        <f t="shared" si="5"/>
        <v>0.19368606620120155</v>
      </c>
      <c r="E30" s="4">
        <f t="shared" si="6"/>
        <v>0.19368606620120155</v>
      </c>
      <c r="F30" s="28">
        <f t="shared" si="7"/>
        <v>0.29573006309294614</v>
      </c>
      <c r="G30" s="132"/>
    </row>
    <row r="31" spans="1:7" ht="18.75" x14ac:dyDescent="0.25">
      <c r="A31" s="15">
        <v>26</v>
      </c>
      <c r="B31" s="14" t="s">
        <v>115</v>
      </c>
      <c r="C31" s="28">
        <v>95.2</v>
      </c>
      <c r="D31" s="3">
        <f t="shared" si="5"/>
        <v>0.34503954907100276</v>
      </c>
      <c r="E31" s="4">
        <f t="shared" si="6"/>
        <v>0.34503954907100276</v>
      </c>
      <c r="F31" s="28">
        <f t="shared" si="7"/>
        <v>0.29573006309294614</v>
      </c>
      <c r="G31" s="132"/>
    </row>
    <row r="32" spans="1:7" ht="18.75" x14ac:dyDescent="0.25">
      <c r="A32" s="15">
        <v>27</v>
      </c>
      <c r="B32" s="14" t="s">
        <v>113</v>
      </c>
      <c r="C32" s="28">
        <v>83.5</v>
      </c>
      <c r="D32" s="3">
        <f t="shared" si="5"/>
        <v>0.30263447843937741</v>
      </c>
      <c r="E32" s="4">
        <f t="shared" si="6"/>
        <v>0.30263447843937741</v>
      </c>
      <c r="F32" s="28">
        <f t="shared" si="7"/>
        <v>0.29573006309294614</v>
      </c>
      <c r="G32" s="132"/>
    </row>
    <row r="33" spans="1:7" ht="18.75" x14ac:dyDescent="0.25">
      <c r="A33" s="15">
        <v>28</v>
      </c>
      <c r="B33" s="14" t="s">
        <v>112</v>
      </c>
      <c r="C33" s="28">
        <v>77.709999999999994</v>
      </c>
      <c r="D33" s="3">
        <f t="shared" si="5"/>
        <v>0.28164940502423969</v>
      </c>
      <c r="E33" s="4">
        <f t="shared" si="6"/>
        <v>0.28164940502423969</v>
      </c>
      <c r="F33" s="28">
        <f t="shared" si="7"/>
        <v>0.29573006309294614</v>
      </c>
      <c r="G33" s="132"/>
    </row>
    <row r="34" spans="1:7" ht="18.75" x14ac:dyDescent="0.25">
      <c r="A34" s="15">
        <v>29</v>
      </c>
      <c r="B34" s="14" t="s">
        <v>111</v>
      </c>
      <c r="C34" s="28">
        <v>69.459999999999994</v>
      </c>
      <c r="D34" s="3">
        <f t="shared" si="5"/>
        <v>0.25174839368142699</v>
      </c>
      <c r="E34" s="4">
        <f t="shared" si="6"/>
        <v>0.25174839368142699</v>
      </c>
      <c r="F34" s="28">
        <f t="shared" si="7"/>
        <v>0.29573006309294614</v>
      </c>
      <c r="G34" s="132"/>
    </row>
    <row r="35" spans="1:7" ht="18.75" x14ac:dyDescent="0.25">
      <c r="A35" s="15">
        <v>30</v>
      </c>
      <c r="B35" s="14" t="s">
        <v>110</v>
      </c>
      <c r="C35" s="28">
        <v>76.150000000000006</v>
      </c>
      <c r="D35" s="3">
        <f t="shared" si="5"/>
        <v>0.27599539560668973</v>
      </c>
      <c r="E35" s="4">
        <f t="shared" si="6"/>
        <v>0.27599539560668973</v>
      </c>
      <c r="F35" s="28">
        <f t="shared" si="7"/>
        <v>0.29573006309294614</v>
      </c>
      <c r="G35" s="132"/>
    </row>
    <row r="36" spans="1:7" ht="18.75" x14ac:dyDescent="0.25">
      <c r="A36" s="15">
        <v>31</v>
      </c>
      <c r="B36" s="14" t="s">
        <v>108</v>
      </c>
      <c r="C36" s="28">
        <v>92.21</v>
      </c>
      <c r="D36" s="3">
        <f t="shared" si="5"/>
        <v>0.33420269768736516</v>
      </c>
      <c r="E36" s="4">
        <f t="shared" si="6"/>
        <v>0.33420269768736516</v>
      </c>
      <c r="F36" s="28">
        <f t="shared" si="7"/>
        <v>0.29573006309294614</v>
      </c>
      <c r="G36" s="132"/>
    </row>
    <row r="37" spans="1:7" ht="18.75" x14ac:dyDescent="0.25">
      <c r="A37" s="15">
        <v>32</v>
      </c>
      <c r="B37" s="14" t="s">
        <v>106</v>
      </c>
      <c r="C37" s="28">
        <v>81.73</v>
      </c>
      <c r="D37" s="3">
        <f t="shared" si="5"/>
        <v>0.29621935236946484</v>
      </c>
      <c r="E37" s="4">
        <f t="shared" si="6"/>
        <v>0.29621935236946484</v>
      </c>
      <c r="F37" s="28">
        <f t="shared" si="7"/>
        <v>0.29573006309294614</v>
      </c>
      <c r="G37" s="132"/>
    </row>
    <row r="38" spans="1:7" ht="18.75" x14ac:dyDescent="0.25">
      <c r="A38" s="15">
        <v>33</v>
      </c>
      <c r="B38" s="14" t="s">
        <v>105</v>
      </c>
      <c r="C38" s="28">
        <v>90.6</v>
      </c>
      <c r="D38" s="3">
        <f t="shared" si="5"/>
        <v>0.32836747001925259</v>
      </c>
      <c r="E38" s="4">
        <f t="shared" si="6"/>
        <v>0.32836747001925259</v>
      </c>
      <c r="F38" s="28">
        <f t="shared" si="7"/>
        <v>0.29573006309294614</v>
      </c>
      <c r="G38" s="132"/>
    </row>
    <row r="39" spans="1:7" ht="18.75" x14ac:dyDescent="0.25">
      <c r="A39" s="15">
        <v>34</v>
      </c>
      <c r="B39" s="14" t="s">
        <v>104</v>
      </c>
      <c r="C39" s="28">
        <v>67.709999999999994</v>
      </c>
      <c r="D39" s="3">
        <f t="shared" si="5"/>
        <v>0.24540575491173941</v>
      </c>
      <c r="E39" s="4">
        <f t="shared" si="6"/>
        <v>0.24540575491173941</v>
      </c>
      <c r="F39" s="28">
        <f t="shared" si="7"/>
        <v>0.29573006309294614</v>
      </c>
      <c r="G39" s="132"/>
    </row>
    <row r="40" spans="1:7" ht="18.75" x14ac:dyDescent="0.25">
      <c r="A40" s="15">
        <v>35</v>
      </c>
      <c r="B40" s="14" t="s">
        <v>103</v>
      </c>
      <c r="C40" s="28">
        <v>95.17</v>
      </c>
      <c r="D40" s="3">
        <f t="shared" si="5"/>
        <v>0.34493081812066523</v>
      </c>
      <c r="E40" s="4">
        <f t="shared" si="6"/>
        <v>0.34493081812066523</v>
      </c>
      <c r="F40" s="28">
        <f t="shared" si="7"/>
        <v>0.29573006309294614</v>
      </c>
      <c r="G40" s="132"/>
    </row>
    <row r="41" spans="1:7" ht="18.75" x14ac:dyDescent="0.25">
      <c r="A41" s="15">
        <v>36</v>
      </c>
      <c r="B41" s="14" t="s">
        <v>100</v>
      </c>
      <c r="C41" s="28">
        <v>84.26</v>
      </c>
      <c r="D41" s="3">
        <f t="shared" si="5"/>
        <v>0.30538899584792745</v>
      </c>
      <c r="E41" s="4">
        <f t="shared" si="6"/>
        <v>0.30538899584792745</v>
      </c>
      <c r="F41" s="28">
        <f t="shared" si="7"/>
        <v>0.29573006309294614</v>
      </c>
      <c r="G41" s="132"/>
    </row>
    <row r="42" spans="1:7" ht="18.75" x14ac:dyDescent="0.25">
      <c r="A42" s="15">
        <v>37</v>
      </c>
      <c r="B42" s="14" t="s">
        <v>96</v>
      </c>
      <c r="C42" s="28">
        <v>85.13</v>
      </c>
      <c r="D42" s="3">
        <f t="shared" si="5"/>
        <v>0.30854219340771494</v>
      </c>
      <c r="E42" s="4">
        <f t="shared" si="6"/>
        <v>0.30854219340771494</v>
      </c>
      <c r="F42" s="28">
        <f t="shared" si="7"/>
        <v>0.29573006309294614</v>
      </c>
      <c r="G42" s="132"/>
    </row>
    <row r="43" spans="1:7" ht="18.75" x14ac:dyDescent="0.25">
      <c r="A43" s="15">
        <v>38</v>
      </c>
      <c r="B43" s="14" t="s">
        <v>95</v>
      </c>
      <c r="C43" s="28">
        <v>80.12</v>
      </c>
      <c r="D43" s="3">
        <f t="shared" si="5"/>
        <v>0.29038412470135233</v>
      </c>
      <c r="E43" s="4">
        <f t="shared" si="6"/>
        <v>0.29038412470135233</v>
      </c>
      <c r="F43" s="28">
        <f t="shared" si="7"/>
        <v>0.29573006309294614</v>
      </c>
      <c r="G43" s="132"/>
    </row>
    <row r="44" spans="1:7" ht="18.75" x14ac:dyDescent="0.25">
      <c r="A44" s="15">
        <v>39</v>
      </c>
      <c r="B44" s="14" t="s">
        <v>89</v>
      </c>
      <c r="C44" s="28">
        <v>73.209999999999994</v>
      </c>
      <c r="D44" s="3">
        <f t="shared" si="5"/>
        <v>0.26533976247361457</v>
      </c>
      <c r="E44" s="4">
        <f t="shared" si="6"/>
        <v>0.26533976247361457</v>
      </c>
      <c r="F44" s="28">
        <f t="shared" si="7"/>
        <v>0.29573006309294614</v>
      </c>
      <c r="G44" s="132"/>
    </row>
    <row r="45" spans="1:7" ht="18.75" x14ac:dyDescent="0.25">
      <c r="A45" s="15">
        <v>40</v>
      </c>
      <c r="B45" s="14" t="s">
        <v>86</v>
      </c>
      <c r="C45" s="28">
        <v>98.07</v>
      </c>
      <c r="D45" s="3">
        <f t="shared" si="5"/>
        <v>0.35544147665329034</v>
      </c>
      <c r="E45" s="4">
        <f t="shared" si="6"/>
        <v>0.35544147665329034</v>
      </c>
      <c r="F45" s="28">
        <f t="shared" si="7"/>
        <v>0.29573006309294614</v>
      </c>
      <c r="G45" s="132"/>
    </row>
    <row r="46" spans="1:7" ht="18.75" x14ac:dyDescent="0.25">
      <c r="A46" s="15">
        <v>41</v>
      </c>
      <c r="B46" s="14" t="s">
        <v>85</v>
      </c>
      <c r="C46" s="28">
        <v>82.69</v>
      </c>
      <c r="D46" s="3">
        <f t="shared" si="5"/>
        <v>0.29969874278026487</v>
      </c>
      <c r="E46" s="4">
        <f t="shared" si="6"/>
        <v>0.29969874278026487</v>
      </c>
      <c r="F46" s="28">
        <f t="shared" si="7"/>
        <v>0.29573006309294614</v>
      </c>
      <c r="G46" s="132"/>
    </row>
    <row r="47" spans="1:7" ht="18.75" x14ac:dyDescent="0.25">
      <c r="A47" s="15">
        <v>42</v>
      </c>
      <c r="B47" s="14" t="s">
        <v>84</v>
      </c>
      <c r="C47" s="28">
        <v>60.62</v>
      </c>
      <c r="D47" s="3">
        <f t="shared" si="5"/>
        <v>0.21970900698197676</v>
      </c>
      <c r="E47" s="4">
        <f t="shared" si="6"/>
        <v>0.21970900698197676</v>
      </c>
      <c r="F47" s="28">
        <f t="shared" si="7"/>
        <v>0.29573006309294614</v>
      </c>
      <c r="G47" s="132"/>
    </row>
    <row r="48" spans="1:7" ht="18.75" x14ac:dyDescent="0.25">
      <c r="A48" s="15">
        <v>43</v>
      </c>
      <c r="B48" s="14" t="s">
        <v>83</v>
      </c>
      <c r="C48" s="28">
        <v>98.87</v>
      </c>
      <c r="D48" s="3">
        <f t="shared" si="5"/>
        <v>0.35834096866229037</v>
      </c>
      <c r="E48" s="4">
        <f t="shared" si="6"/>
        <v>0.35834096866229037</v>
      </c>
      <c r="F48" s="28">
        <f t="shared" si="7"/>
        <v>0.29573006309294614</v>
      </c>
      <c r="G48" s="132"/>
    </row>
    <row r="49" spans="1:7" ht="18.75" x14ac:dyDescent="0.25">
      <c r="A49" s="15">
        <v>44</v>
      </c>
      <c r="B49" s="14" t="s">
        <v>75</v>
      </c>
      <c r="C49" s="28">
        <v>80.44</v>
      </c>
      <c r="D49" s="3">
        <f t="shared" si="5"/>
        <v>0.29154392150495234</v>
      </c>
      <c r="E49" s="4">
        <f t="shared" si="6"/>
        <v>0.29154392150495234</v>
      </c>
      <c r="F49" s="28">
        <f t="shared" si="7"/>
        <v>0.29573006309294614</v>
      </c>
      <c r="G49" s="132"/>
    </row>
    <row r="50" spans="1:7" ht="18.75" x14ac:dyDescent="0.25">
      <c r="A50" s="15">
        <v>45</v>
      </c>
      <c r="B50" s="14" t="s">
        <v>74</v>
      </c>
      <c r="C50" s="28">
        <v>92.66</v>
      </c>
      <c r="D50" s="3">
        <f t="shared" si="5"/>
        <v>0.3358336619424277</v>
      </c>
      <c r="E50" s="4">
        <f t="shared" si="6"/>
        <v>0.3358336619424277</v>
      </c>
      <c r="F50" s="28">
        <f t="shared" si="7"/>
        <v>0.29573006309294614</v>
      </c>
      <c r="G50" s="132"/>
    </row>
    <row r="51" spans="1:7" ht="18.75" x14ac:dyDescent="0.25">
      <c r="A51" s="15">
        <v>46</v>
      </c>
      <c r="B51" s="14" t="s">
        <v>64</v>
      </c>
      <c r="C51" s="28">
        <v>79.36</v>
      </c>
      <c r="D51" s="3">
        <f t="shared" si="5"/>
        <v>0.28762960729280229</v>
      </c>
      <c r="E51" s="4">
        <f t="shared" si="6"/>
        <v>0.28762960729280229</v>
      </c>
      <c r="F51" s="28">
        <f t="shared" si="7"/>
        <v>0.29573006309294614</v>
      </c>
      <c r="G51" s="132"/>
    </row>
    <row r="52" spans="1:7" ht="18.75" x14ac:dyDescent="0.25">
      <c r="A52" s="15">
        <v>47</v>
      </c>
      <c r="B52" s="14" t="s">
        <v>63</v>
      </c>
      <c r="C52" s="28">
        <v>97.18</v>
      </c>
      <c r="D52" s="3">
        <f t="shared" si="5"/>
        <v>0.35221579179327783</v>
      </c>
      <c r="E52" s="4">
        <f t="shared" si="6"/>
        <v>0.35221579179327783</v>
      </c>
      <c r="F52" s="28">
        <f t="shared" si="7"/>
        <v>0.29573006309294614</v>
      </c>
      <c r="G52" s="132"/>
    </row>
    <row r="53" spans="1:7" ht="18.75" x14ac:dyDescent="0.25">
      <c r="A53" s="15">
        <v>48</v>
      </c>
      <c r="B53" s="14" t="s">
        <v>62</v>
      </c>
      <c r="C53" s="28">
        <v>86.06</v>
      </c>
      <c r="D53" s="3">
        <f t="shared" si="5"/>
        <v>0.31191285286817749</v>
      </c>
      <c r="E53" s="4">
        <f t="shared" si="6"/>
        <v>0.31191285286817749</v>
      </c>
      <c r="F53" s="28">
        <f t="shared" si="7"/>
        <v>0.29573006309294614</v>
      </c>
      <c r="G53" s="132"/>
    </row>
    <row r="54" spans="1:7" ht="18.75" x14ac:dyDescent="0.25">
      <c r="A54" s="15">
        <v>49</v>
      </c>
      <c r="B54" s="14" t="s">
        <v>60</v>
      </c>
      <c r="C54" s="28">
        <v>78.59</v>
      </c>
      <c r="D54" s="3">
        <f t="shared" si="5"/>
        <v>0.28483884623413974</v>
      </c>
      <c r="E54" s="4">
        <f t="shared" si="6"/>
        <v>0.28483884623413974</v>
      </c>
      <c r="F54" s="28">
        <f t="shared" si="7"/>
        <v>0.29573006309294614</v>
      </c>
      <c r="G54" s="132"/>
    </row>
    <row r="55" spans="1:7" ht="18.75" x14ac:dyDescent="0.25">
      <c r="A55" s="15">
        <v>50</v>
      </c>
      <c r="B55" s="14" t="s">
        <v>57</v>
      </c>
      <c r="C55" s="28">
        <v>90.13</v>
      </c>
      <c r="D55" s="3">
        <f t="shared" si="5"/>
        <v>0.32666401846396509</v>
      </c>
      <c r="E55" s="4">
        <f t="shared" si="6"/>
        <v>0.32666401846396509</v>
      </c>
      <c r="F55" s="28">
        <f t="shared" si="7"/>
        <v>0.29573006309294614</v>
      </c>
      <c r="G55" s="132"/>
    </row>
    <row r="56" spans="1:7" ht="18.75" x14ac:dyDescent="0.25">
      <c r="A56" s="15">
        <v>51</v>
      </c>
      <c r="B56" s="14" t="s">
        <v>54</v>
      </c>
      <c r="C56" s="28">
        <v>97.78</v>
      </c>
      <c r="D56" s="3">
        <f t="shared" si="5"/>
        <v>0.35439041080002781</v>
      </c>
      <c r="E56" s="4">
        <f t="shared" si="6"/>
        <v>0.35439041080002781</v>
      </c>
      <c r="F56" s="28">
        <f t="shared" si="7"/>
        <v>0.29573006309294614</v>
      </c>
      <c r="G56" s="132"/>
    </row>
    <row r="57" spans="1:7" ht="18.75" x14ac:dyDescent="0.25">
      <c r="A57" s="15">
        <v>52</v>
      </c>
      <c r="B57" s="14" t="s">
        <v>53</v>
      </c>
      <c r="C57" s="28">
        <v>84.4</v>
      </c>
      <c r="D57" s="3">
        <f t="shared" si="5"/>
        <v>0.30589640694950243</v>
      </c>
      <c r="E57" s="4">
        <f t="shared" si="6"/>
        <v>0.30589640694950243</v>
      </c>
      <c r="F57" s="28">
        <f t="shared" si="7"/>
        <v>0.29573006309294614</v>
      </c>
      <c r="G57" s="132"/>
    </row>
    <row r="58" spans="1:7" ht="18.75" x14ac:dyDescent="0.25">
      <c r="A58" s="15">
        <v>53</v>
      </c>
      <c r="B58" s="14" t="s">
        <v>52</v>
      </c>
      <c r="C58" s="28">
        <v>86.65</v>
      </c>
      <c r="D58" s="3">
        <f t="shared" si="5"/>
        <v>0.31405122822481502</v>
      </c>
      <c r="E58" s="4">
        <f t="shared" si="6"/>
        <v>0.31405122822481502</v>
      </c>
      <c r="F58" s="28">
        <f t="shared" si="7"/>
        <v>0.29573006309294614</v>
      </c>
      <c r="G58" s="132"/>
    </row>
    <row r="59" spans="1:7" ht="18.75" x14ac:dyDescent="0.25">
      <c r="A59" s="15">
        <v>54</v>
      </c>
      <c r="B59" s="14" t="s">
        <v>51</v>
      </c>
      <c r="C59" s="28">
        <v>70.78</v>
      </c>
      <c r="D59" s="3">
        <f t="shared" si="5"/>
        <v>0.25653255549627707</v>
      </c>
      <c r="E59" s="4">
        <f t="shared" si="6"/>
        <v>0.25653255549627707</v>
      </c>
      <c r="F59" s="28">
        <f t="shared" si="7"/>
        <v>0.29573006309294614</v>
      </c>
      <c r="G59" s="132"/>
    </row>
    <row r="60" spans="1:7" ht="18.75" x14ac:dyDescent="0.25">
      <c r="A60" s="15">
        <v>55</v>
      </c>
      <c r="B60" s="14" t="s">
        <v>50</v>
      </c>
      <c r="C60" s="28">
        <v>76.17</v>
      </c>
      <c r="D60" s="3">
        <f t="shared" si="5"/>
        <v>0.2760678829069147</v>
      </c>
      <c r="E60" s="4">
        <f t="shared" si="6"/>
        <v>0.2760678829069147</v>
      </c>
      <c r="F60" s="28">
        <f t="shared" si="7"/>
        <v>0.29573006309294614</v>
      </c>
      <c r="G60" s="132"/>
    </row>
    <row r="61" spans="1:7" ht="18.75" x14ac:dyDescent="0.25">
      <c r="A61" s="15">
        <v>56</v>
      </c>
      <c r="B61" s="14" t="s">
        <v>47</v>
      </c>
      <c r="C61" s="28">
        <v>83.3</v>
      </c>
      <c r="D61" s="3">
        <f t="shared" si="5"/>
        <v>0.30190960543712742</v>
      </c>
      <c r="E61" s="4">
        <f t="shared" si="6"/>
        <v>0.30190960543712742</v>
      </c>
      <c r="F61" s="28">
        <f t="shared" si="7"/>
        <v>0.29573006309294614</v>
      </c>
      <c r="G61" s="132"/>
    </row>
    <row r="62" spans="1:7" ht="18.75" x14ac:dyDescent="0.25">
      <c r="A62" s="15">
        <v>57</v>
      </c>
      <c r="B62" s="14" t="s">
        <v>46</v>
      </c>
      <c r="C62" s="28">
        <v>86.11</v>
      </c>
      <c r="D62" s="3">
        <f t="shared" si="5"/>
        <v>0.31209407111873999</v>
      </c>
      <c r="E62" s="4">
        <f t="shared" si="6"/>
        <v>0.31209407111873999</v>
      </c>
      <c r="F62" s="28">
        <f t="shared" si="7"/>
        <v>0.29573006309294614</v>
      </c>
      <c r="G62" s="132"/>
    </row>
    <row r="63" spans="1:7" ht="18.75" x14ac:dyDescent="0.25">
      <c r="A63" s="15">
        <v>58</v>
      </c>
      <c r="B63" s="14" t="s">
        <v>45</v>
      </c>
      <c r="C63" s="28">
        <v>72.11</v>
      </c>
      <c r="D63" s="3">
        <f t="shared" si="5"/>
        <v>0.26135296096123956</v>
      </c>
      <c r="E63" s="4">
        <f t="shared" si="6"/>
        <v>0.26135296096123956</v>
      </c>
      <c r="F63" s="28">
        <f t="shared" si="7"/>
        <v>0.29573006309294614</v>
      </c>
      <c r="G63" s="132"/>
    </row>
    <row r="64" spans="1:7" ht="18.75" x14ac:dyDescent="0.25">
      <c r="A64" s="15">
        <v>59</v>
      </c>
      <c r="B64" s="14" t="s">
        <v>44</v>
      </c>
      <c r="C64" s="28">
        <v>99.48</v>
      </c>
      <c r="D64" s="3">
        <f t="shared" si="5"/>
        <v>0.36055183131915286</v>
      </c>
      <c r="E64" s="4">
        <f t="shared" si="6"/>
        <v>0.36055183131915286</v>
      </c>
      <c r="F64" s="28">
        <f t="shared" si="7"/>
        <v>0.29573006309294614</v>
      </c>
      <c r="G64" s="133"/>
    </row>
    <row r="65" spans="1:7" ht="18.75" x14ac:dyDescent="0.25">
      <c r="A65" s="15">
        <v>60</v>
      </c>
      <c r="B65" s="14" t="s">
        <v>164</v>
      </c>
      <c r="C65" s="13">
        <v>191.34</v>
      </c>
      <c r="D65" s="3">
        <f>C65*50/13795.52</f>
        <v>0.69348600125258053</v>
      </c>
      <c r="E65" s="4">
        <f t="shared" si="6"/>
        <v>0.69348600125258053</v>
      </c>
      <c r="F65" s="5">
        <f>+AVERAGE(E65:E124)</f>
        <v>0.47606638483604324</v>
      </c>
      <c r="G65" s="131" t="s">
        <v>40</v>
      </c>
    </row>
    <row r="66" spans="1:7" ht="18.75" x14ac:dyDescent="0.25">
      <c r="A66" s="15">
        <v>61</v>
      </c>
      <c r="B66" s="14" t="s">
        <v>163</v>
      </c>
      <c r="C66" s="13">
        <v>121.4</v>
      </c>
      <c r="D66" s="3">
        <f>C66*50/13795.52</f>
        <v>0.43999791236575353</v>
      </c>
      <c r="E66" s="4">
        <f t="shared" ref="E66" si="8">+D66</f>
        <v>0.43999791236575353</v>
      </c>
      <c r="F66" s="28">
        <f>F65</f>
        <v>0.47606638483604324</v>
      </c>
      <c r="G66" s="132"/>
    </row>
    <row r="67" spans="1:7" ht="18.75" x14ac:dyDescent="0.25">
      <c r="A67" s="15">
        <v>62</v>
      </c>
      <c r="B67" s="14" t="s">
        <v>162</v>
      </c>
      <c r="C67" s="13">
        <v>160.76</v>
      </c>
      <c r="D67" s="3">
        <f t="shared" ref="D67:D124" si="9">C67*50/13795.52</f>
        <v>0.58265291920855466</v>
      </c>
      <c r="E67" s="4">
        <f t="shared" ref="E67:E125" si="10">+D67</f>
        <v>0.58265291920855466</v>
      </c>
      <c r="F67" s="28">
        <f t="shared" ref="F67:F124" si="11">F66</f>
        <v>0.47606638483604324</v>
      </c>
      <c r="G67" s="132"/>
    </row>
    <row r="68" spans="1:7" ht="18.75" x14ac:dyDescent="0.25">
      <c r="A68" s="15">
        <v>63</v>
      </c>
      <c r="B68" s="14" t="s">
        <v>161</v>
      </c>
      <c r="C68" s="13">
        <v>143.83000000000001</v>
      </c>
      <c r="D68" s="3">
        <f t="shared" si="9"/>
        <v>0.52129241956809169</v>
      </c>
      <c r="E68" s="4">
        <f t="shared" si="10"/>
        <v>0.52129241956809169</v>
      </c>
      <c r="F68" s="28">
        <f t="shared" si="11"/>
        <v>0.47606638483604324</v>
      </c>
      <c r="G68" s="132"/>
    </row>
    <row r="69" spans="1:7" ht="18.75" x14ac:dyDescent="0.25">
      <c r="A69" s="15">
        <v>64</v>
      </c>
      <c r="B69" s="14" t="s">
        <v>157</v>
      </c>
      <c r="C69" s="13">
        <v>137.31</v>
      </c>
      <c r="D69" s="3">
        <f t="shared" si="9"/>
        <v>0.49766155969474146</v>
      </c>
      <c r="E69" s="4">
        <f t="shared" si="10"/>
        <v>0.49766155969474146</v>
      </c>
      <c r="F69" s="28">
        <f t="shared" si="11"/>
        <v>0.47606638483604324</v>
      </c>
      <c r="G69" s="132"/>
    </row>
    <row r="70" spans="1:7" ht="18.75" x14ac:dyDescent="0.25">
      <c r="A70" s="15">
        <v>65</v>
      </c>
      <c r="B70" s="14" t="s">
        <v>156</v>
      </c>
      <c r="C70" s="13">
        <v>103.59</v>
      </c>
      <c r="D70" s="3">
        <f t="shared" si="9"/>
        <v>0.3754479715153905</v>
      </c>
      <c r="E70" s="4">
        <f t="shared" si="10"/>
        <v>0.3754479715153905</v>
      </c>
      <c r="F70" s="28">
        <f t="shared" si="11"/>
        <v>0.47606638483604324</v>
      </c>
      <c r="G70" s="132"/>
    </row>
    <row r="71" spans="1:7" ht="18.75" x14ac:dyDescent="0.25">
      <c r="A71" s="15">
        <v>66</v>
      </c>
      <c r="B71" s="14" t="s">
        <v>155</v>
      </c>
      <c r="C71" s="13">
        <v>133.27000000000001</v>
      </c>
      <c r="D71" s="3">
        <f t="shared" si="9"/>
        <v>0.4830191250492914</v>
      </c>
      <c r="E71" s="4">
        <f t="shared" si="10"/>
        <v>0.4830191250492914</v>
      </c>
      <c r="F71" s="28">
        <f t="shared" si="11"/>
        <v>0.47606638483604324</v>
      </c>
      <c r="G71" s="132"/>
    </row>
    <row r="72" spans="1:7" ht="18.75" x14ac:dyDescent="0.25">
      <c r="A72" s="15">
        <v>67</v>
      </c>
      <c r="B72" s="14" t="s">
        <v>154</v>
      </c>
      <c r="C72" s="13">
        <v>111.65</v>
      </c>
      <c r="D72" s="3">
        <f t="shared" si="9"/>
        <v>0.40466035350606572</v>
      </c>
      <c r="E72" s="4">
        <f t="shared" si="10"/>
        <v>0.40466035350606572</v>
      </c>
      <c r="F72" s="28">
        <f t="shared" si="11"/>
        <v>0.47606638483604324</v>
      </c>
      <c r="G72" s="132"/>
    </row>
    <row r="73" spans="1:7" ht="18.75" x14ac:dyDescent="0.25">
      <c r="A73" s="15">
        <v>68</v>
      </c>
      <c r="B73" s="14" t="s">
        <v>152</v>
      </c>
      <c r="C73" s="13">
        <v>130.82</v>
      </c>
      <c r="D73" s="3">
        <f t="shared" si="9"/>
        <v>0.47413943077172876</v>
      </c>
      <c r="E73" s="4">
        <f t="shared" si="10"/>
        <v>0.47413943077172876</v>
      </c>
      <c r="F73" s="28">
        <f t="shared" si="11"/>
        <v>0.47606638483604324</v>
      </c>
      <c r="G73" s="132"/>
    </row>
    <row r="74" spans="1:7" ht="18.75" x14ac:dyDescent="0.25">
      <c r="A74" s="15">
        <v>69</v>
      </c>
      <c r="B74" s="14" t="s">
        <v>151</v>
      </c>
      <c r="C74" s="13">
        <v>170.26</v>
      </c>
      <c r="D74" s="3">
        <f t="shared" si="9"/>
        <v>0.61708438681542988</v>
      </c>
      <c r="E74" s="4">
        <f t="shared" si="10"/>
        <v>0.61708438681542988</v>
      </c>
      <c r="F74" s="28">
        <f t="shared" si="11"/>
        <v>0.47606638483604324</v>
      </c>
      <c r="G74" s="132"/>
    </row>
    <row r="75" spans="1:7" ht="18.75" x14ac:dyDescent="0.25">
      <c r="A75" s="15">
        <v>70</v>
      </c>
      <c r="B75" s="14" t="s">
        <v>148</v>
      </c>
      <c r="C75" s="13">
        <v>103.18</v>
      </c>
      <c r="D75" s="3">
        <f t="shared" si="9"/>
        <v>0.373961981860778</v>
      </c>
      <c r="E75" s="4">
        <f t="shared" si="10"/>
        <v>0.373961981860778</v>
      </c>
      <c r="F75" s="28">
        <f t="shared" si="11"/>
        <v>0.47606638483604324</v>
      </c>
      <c r="G75" s="132"/>
    </row>
    <row r="76" spans="1:7" ht="18.75" x14ac:dyDescent="0.25">
      <c r="A76" s="15">
        <v>71</v>
      </c>
      <c r="B76" s="14" t="s">
        <v>146</v>
      </c>
      <c r="C76" s="13">
        <v>127.41</v>
      </c>
      <c r="D76" s="3">
        <f t="shared" si="9"/>
        <v>0.46178034608336616</v>
      </c>
      <c r="E76" s="4">
        <f t="shared" si="10"/>
        <v>0.46178034608336616</v>
      </c>
      <c r="F76" s="28">
        <f t="shared" si="11"/>
        <v>0.47606638483604324</v>
      </c>
      <c r="G76" s="132"/>
    </row>
    <row r="77" spans="1:7" ht="18.75" x14ac:dyDescent="0.25">
      <c r="A77" s="15">
        <v>72</v>
      </c>
      <c r="B77" s="14" t="s">
        <v>145</v>
      </c>
      <c r="C77" s="13">
        <v>120.45</v>
      </c>
      <c r="D77" s="3">
        <f t="shared" si="9"/>
        <v>0.43655476560506595</v>
      </c>
      <c r="E77" s="4">
        <f t="shared" si="10"/>
        <v>0.43655476560506595</v>
      </c>
      <c r="F77" s="28">
        <f t="shared" si="11"/>
        <v>0.47606638483604324</v>
      </c>
      <c r="G77" s="132"/>
    </row>
    <row r="78" spans="1:7" ht="18.75" x14ac:dyDescent="0.25">
      <c r="A78" s="15">
        <v>73</v>
      </c>
      <c r="B78" s="14" t="s">
        <v>144</v>
      </c>
      <c r="C78" s="13">
        <v>126.19</v>
      </c>
      <c r="D78" s="3">
        <f t="shared" si="9"/>
        <v>0.45735862076964112</v>
      </c>
      <c r="E78" s="4">
        <f t="shared" si="10"/>
        <v>0.45735862076964112</v>
      </c>
      <c r="F78" s="28">
        <f t="shared" si="11"/>
        <v>0.47606638483604324</v>
      </c>
      <c r="G78" s="132"/>
    </row>
    <row r="79" spans="1:7" ht="18.75" x14ac:dyDescent="0.25">
      <c r="A79" s="15">
        <v>74</v>
      </c>
      <c r="B79" s="14" t="s">
        <v>139</v>
      </c>
      <c r="C79" s="13">
        <v>168.93</v>
      </c>
      <c r="D79" s="3">
        <f t="shared" si="9"/>
        <v>0.61226398135046733</v>
      </c>
      <c r="E79" s="4">
        <f t="shared" si="10"/>
        <v>0.61226398135046733</v>
      </c>
      <c r="F79" s="28">
        <f t="shared" si="11"/>
        <v>0.47606638483604324</v>
      </c>
      <c r="G79" s="132"/>
    </row>
    <row r="80" spans="1:7" ht="18.75" x14ac:dyDescent="0.25">
      <c r="A80" s="15">
        <v>75</v>
      </c>
      <c r="B80" s="14" t="s">
        <v>138</v>
      </c>
      <c r="C80" s="13">
        <v>134.29</v>
      </c>
      <c r="D80" s="3">
        <f t="shared" si="9"/>
        <v>0.48671597736076638</v>
      </c>
      <c r="E80" s="4">
        <f t="shared" si="10"/>
        <v>0.48671597736076638</v>
      </c>
      <c r="F80" s="28">
        <f t="shared" si="11"/>
        <v>0.47606638483604324</v>
      </c>
      <c r="G80" s="132"/>
    </row>
    <row r="81" spans="1:7" ht="18.75" x14ac:dyDescent="0.25">
      <c r="A81" s="15">
        <v>76</v>
      </c>
      <c r="B81" s="14" t="s">
        <v>137</v>
      </c>
      <c r="C81" s="13">
        <v>102.59</v>
      </c>
      <c r="D81" s="3">
        <f t="shared" si="9"/>
        <v>0.37182360650414048</v>
      </c>
      <c r="E81" s="4">
        <f t="shared" si="10"/>
        <v>0.37182360650414048</v>
      </c>
      <c r="F81" s="28">
        <f t="shared" si="11"/>
        <v>0.47606638483604324</v>
      </c>
      <c r="G81" s="132"/>
    </row>
    <row r="82" spans="1:7" ht="18.75" x14ac:dyDescent="0.25">
      <c r="A82" s="15">
        <v>77</v>
      </c>
      <c r="B82" s="14" t="s">
        <v>135</v>
      </c>
      <c r="C82" s="13">
        <v>104.25</v>
      </c>
      <c r="D82" s="3">
        <f t="shared" si="9"/>
        <v>0.37784005242281549</v>
      </c>
      <c r="E82" s="4">
        <f t="shared" si="10"/>
        <v>0.37784005242281549</v>
      </c>
      <c r="F82" s="28">
        <f t="shared" si="11"/>
        <v>0.47606638483604324</v>
      </c>
      <c r="G82" s="132"/>
    </row>
    <row r="83" spans="1:7" ht="18.75" x14ac:dyDescent="0.25">
      <c r="A83" s="15">
        <v>78</v>
      </c>
      <c r="B83" s="14" t="s">
        <v>133</v>
      </c>
      <c r="C83" s="13">
        <v>117.92</v>
      </c>
      <c r="D83" s="3">
        <f t="shared" si="9"/>
        <v>0.4273851221266034</v>
      </c>
      <c r="E83" s="4">
        <f t="shared" si="10"/>
        <v>0.4273851221266034</v>
      </c>
      <c r="F83" s="28">
        <f t="shared" si="11"/>
        <v>0.47606638483604324</v>
      </c>
      <c r="G83" s="132"/>
    </row>
    <row r="84" spans="1:7" ht="18.75" x14ac:dyDescent="0.25">
      <c r="A84" s="15">
        <v>79</v>
      </c>
      <c r="B84" s="14" t="s">
        <v>131</v>
      </c>
      <c r="C84" s="13">
        <v>109.48</v>
      </c>
      <c r="D84" s="3">
        <f t="shared" si="9"/>
        <v>0.39679548143165316</v>
      </c>
      <c r="E84" s="4">
        <f t="shared" si="10"/>
        <v>0.39679548143165316</v>
      </c>
      <c r="F84" s="28">
        <f t="shared" si="11"/>
        <v>0.47606638483604324</v>
      </c>
      <c r="G84" s="132"/>
    </row>
    <row r="85" spans="1:7" ht="18.75" x14ac:dyDescent="0.25">
      <c r="A85" s="15">
        <v>80</v>
      </c>
      <c r="B85" s="14" t="s">
        <v>128</v>
      </c>
      <c r="C85" s="13">
        <v>123.17</v>
      </c>
      <c r="D85" s="3">
        <f t="shared" si="9"/>
        <v>0.44641303843566604</v>
      </c>
      <c r="E85" s="4">
        <f t="shared" si="10"/>
        <v>0.44641303843566604</v>
      </c>
      <c r="F85" s="28">
        <f t="shared" si="11"/>
        <v>0.47606638483604324</v>
      </c>
      <c r="G85" s="132"/>
    </row>
    <row r="86" spans="1:7" ht="18.75" x14ac:dyDescent="0.25">
      <c r="A86" s="15">
        <v>81</v>
      </c>
      <c r="B86" s="14" t="s">
        <v>126</v>
      </c>
      <c r="C86" s="13">
        <v>114.42</v>
      </c>
      <c r="D86" s="3">
        <f t="shared" si="9"/>
        <v>0.41469984458722831</v>
      </c>
      <c r="E86" s="4">
        <f t="shared" si="10"/>
        <v>0.41469984458722831</v>
      </c>
      <c r="F86" s="28">
        <f t="shared" si="11"/>
        <v>0.47606638483604324</v>
      </c>
      <c r="G86" s="132"/>
    </row>
    <row r="87" spans="1:7" ht="18.75" x14ac:dyDescent="0.25">
      <c r="A87" s="15">
        <v>82</v>
      </c>
      <c r="B87" s="17" t="s">
        <v>114</v>
      </c>
      <c r="C87" s="16">
        <v>122.49</v>
      </c>
      <c r="D87" s="3">
        <f t="shared" si="9"/>
        <v>0.44394847022801603</v>
      </c>
      <c r="E87" s="4">
        <f t="shared" si="10"/>
        <v>0.44394847022801603</v>
      </c>
      <c r="F87" s="28">
        <f t="shared" si="11"/>
        <v>0.47606638483604324</v>
      </c>
      <c r="G87" s="132"/>
    </row>
    <row r="88" spans="1:7" ht="18.75" x14ac:dyDescent="0.25">
      <c r="A88" s="15">
        <v>83</v>
      </c>
      <c r="B88" s="14" t="s">
        <v>109</v>
      </c>
      <c r="C88" s="13">
        <v>110.62</v>
      </c>
      <c r="D88" s="3">
        <f t="shared" si="9"/>
        <v>0.40092725754447822</v>
      </c>
      <c r="E88" s="4">
        <f t="shared" si="10"/>
        <v>0.40092725754447822</v>
      </c>
      <c r="F88" s="28">
        <f t="shared" si="11"/>
        <v>0.47606638483604324</v>
      </c>
      <c r="G88" s="132"/>
    </row>
    <row r="89" spans="1:7" ht="18.75" x14ac:dyDescent="0.25">
      <c r="A89" s="15">
        <v>84</v>
      </c>
      <c r="B89" s="14" t="s">
        <v>107</v>
      </c>
      <c r="C89" s="13">
        <v>107.46</v>
      </c>
      <c r="D89" s="3">
        <f t="shared" si="9"/>
        <v>0.3894742641089281</v>
      </c>
      <c r="E89" s="4">
        <f t="shared" si="10"/>
        <v>0.3894742641089281</v>
      </c>
      <c r="F89" s="28">
        <f t="shared" si="11"/>
        <v>0.47606638483604324</v>
      </c>
      <c r="G89" s="132"/>
    </row>
    <row r="90" spans="1:7" ht="18.75" x14ac:dyDescent="0.25">
      <c r="A90" s="15">
        <v>85</v>
      </c>
      <c r="B90" s="14" t="s">
        <v>102</v>
      </c>
      <c r="C90" s="13">
        <v>154.69999999999999</v>
      </c>
      <c r="D90" s="3">
        <f t="shared" si="9"/>
        <v>0.56068926724037937</v>
      </c>
      <c r="E90" s="4">
        <f t="shared" si="10"/>
        <v>0.56068926724037937</v>
      </c>
      <c r="F90" s="28">
        <f t="shared" si="11"/>
        <v>0.47606638483604324</v>
      </c>
      <c r="G90" s="132"/>
    </row>
    <row r="91" spans="1:7" ht="18.75" x14ac:dyDescent="0.25">
      <c r="A91" s="15">
        <v>86</v>
      </c>
      <c r="B91" s="14" t="s">
        <v>101</v>
      </c>
      <c r="C91" s="13">
        <v>163.31</v>
      </c>
      <c r="D91" s="3">
        <f t="shared" si="9"/>
        <v>0.59189504998724218</v>
      </c>
      <c r="E91" s="4">
        <f t="shared" si="10"/>
        <v>0.59189504998724218</v>
      </c>
      <c r="F91" s="28">
        <f t="shared" si="11"/>
        <v>0.47606638483604324</v>
      </c>
      <c r="G91" s="132"/>
    </row>
    <row r="92" spans="1:7" ht="18.75" x14ac:dyDescent="0.25">
      <c r="A92" s="15">
        <v>87</v>
      </c>
      <c r="B92" s="14" t="s">
        <v>99</v>
      </c>
      <c r="C92" s="13">
        <v>126.94</v>
      </c>
      <c r="D92" s="3">
        <f t="shared" si="9"/>
        <v>0.46007689452807865</v>
      </c>
      <c r="E92" s="4">
        <f t="shared" si="10"/>
        <v>0.46007689452807865</v>
      </c>
      <c r="F92" s="28">
        <f t="shared" si="11"/>
        <v>0.47606638483604324</v>
      </c>
      <c r="G92" s="132"/>
    </row>
    <row r="93" spans="1:7" ht="18.75" x14ac:dyDescent="0.25">
      <c r="A93" s="15">
        <v>88</v>
      </c>
      <c r="B93" s="14" t="s">
        <v>98</v>
      </c>
      <c r="C93" s="13">
        <v>103.25</v>
      </c>
      <c r="D93" s="3">
        <f t="shared" si="9"/>
        <v>0.37421568741156547</v>
      </c>
      <c r="E93" s="4">
        <f t="shared" si="10"/>
        <v>0.37421568741156547</v>
      </c>
      <c r="F93" s="28">
        <f t="shared" si="11"/>
        <v>0.47606638483604324</v>
      </c>
      <c r="G93" s="132"/>
    </row>
    <row r="94" spans="1:7" ht="18.75" x14ac:dyDescent="0.25">
      <c r="A94" s="15">
        <v>89</v>
      </c>
      <c r="B94" s="14" t="s">
        <v>97</v>
      </c>
      <c r="C94" s="13">
        <v>124.14</v>
      </c>
      <c r="D94" s="3">
        <f t="shared" si="9"/>
        <v>0.44992867249657859</v>
      </c>
      <c r="E94" s="4">
        <f t="shared" si="10"/>
        <v>0.44992867249657859</v>
      </c>
      <c r="F94" s="28">
        <f t="shared" si="11"/>
        <v>0.47606638483604324</v>
      </c>
      <c r="G94" s="132"/>
    </row>
    <row r="95" spans="1:7" ht="18.75" x14ac:dyDescent="0.25">
      <c r="A95" s="15">
        <v>90</v>
      </c>
      <c r="B95" s="14" t="s">
        <v>94</v>
      </c>
      <c r="C95" s="13">
        <v>102.87</v>
      </c>
      <c r="D95" s="3">
        <f t="shared" si="9"/>
        <v>0.37283842870729045</v>
      </c>
      <c r="E95" s="4">
        <f t="shared" si="10"/>
        <v>0.37283842870729045</v>
      </c>
      <c r="F95" s="28">
        <f t="shared" si="11"/>
        <v>0.47606638483604324</v>
      </c>
      <c r="G95" s="132"/>
    </row>
    <row r="96" spans="1:7" ht="18.75" x14ac:dyDescent="0.25">
      <c r="A96" s="15">
        <v>91</v>
      </c>
      <c r="B96" s="14" t="s">
        <v>93</v>
      </c>
      <c r="C96" s="13">
        <v>149.97999999999999</v>
      </c>
      <c r="D96" s="3">
        <f t="shared" si="9"/>
        <v>0.5435822643872793</v>
      </c>
      <c r="E96" s="4">
        <f t="shared" si="10"/>
        <v>0.5435822643872793</v>
      </c>
      <c r="F96" s="28">
        <f t="shared" si="11"/>
        <v>0.47606638483604324</v>
      </c>
      <c r="G96" s="132"/>
    </row>
    <row r="97" spans="1:7" ht="18.75" x14ac:dyDescent="0.25">
      <c r="A97" s="15">
        <v>92</v>
      </c>
      <c r="B97" s="14" t="s">
        <v>92</v>
      </c>
      <c r="C97" s="13">
        <v>116.9</v>
      </c>
      <c r="D97" s="3">
        <f t="shared" si="9"/>
        <v>0.42368826981512836</v>
      </c>
      <c r="E97" s="4">
        <f t="shared" si="10"/>
        <v>0.42368826981512836</v>
      </c>
      <c r="F97" s="28">
        <f t="shared" si="11"/>
        <v>0.47606638483604324</v>
      </c>
      <c r="G97" s="132"/>
    </row>
    <row r="98" spans="1:7" ht="18.75" x14ac:dyDescent="0.25">
      <c r="A98" s="15">
        <v>93</v>
      </c>
      <c r="B98" s="14" t="s">
        <v>91</v>
      </c>
      <c r="C98" s="13">
        <v>135.41999999999999</v>
      </c>
      <c r="D98" s="3">
        <f t="shared" si="9"/>
        <v>0.49081150982347882</v>
      </c>
      <c r="E98" s="4">
        <f t="shared" si="10"/>
        <v>0.49081150982347882</v>
      </c>
      <c r="F98" s="28">
        <f t="shared" si="11"/>
        <v>0.47606638483604324</v>
      </c>
      <c r="G98" s="132"/>
    </row>
    <row r="99" spans="1:7" ht="18.75" x14ac:dyDescent="0.25">
      <c r="A99" s="15">
        <v>94</v>
      </c>
      <c r="B99" s="14" t="s">
        <v>90</v>
      </c>
      <c r="C99" s="13">
        <v>154.30000000000001</v>
      </c>
      <c r="D99" s="3">
        <f t="shared" si="9"/>
        <v>0.5592395212358795</v>
      </c>
      <c r="E99" s="4">
        <f t="shared" si="10"/>
        <v>0.5592395212358795</v>
      </c>
      <c r="F99" s="28">
        <f t="shared" si="11"/>
        <v>0.47606638483604324</v>
      </c>
      <c r="G99" s="132"/>
    </row>
    <row r="100" spans="1:7" ht="18.75" x14ac:dyDescent="0.25">
      <c r="A100" s="15">
        <v>95</v>
      </c>
      <c r="B100" s="14" t="s">
        <v>88</v>
      </c>
      <c r="C100" s="13">
        <v>146.96</v>
      </c>
      <c r="D100" s="3">
        <f t="shared" si="9"/>
        <v>0.53263668205330428</v>
      </c>
      <c r="E100" s="4">
        <f t="shared" si="10"/>
        <v>0.53263668205330428</v>
      </c>
      <c r="F100" s="28">
        <f t="shared" si="11"/>
        <v>0.47606638483604324</v>
      </c>
      <c r="G100" s="132"/>
    </row>
    <row r="101" spans="1:7" ht="18.75" x14ac:dyDescent="0.25">
      <c r="A101" s="15">
        <v>96</v>
      </c>
      <c r="B101" s="14" t="s">
        <v>87</v>
      </c>
      <c r="C101" s="13">
        <v>159.34</v>
      </c>
      <c r="D101" s="3">
        <f t="shared" si="9"/>
        <v>0.57750632089257958</v>
      </c>
      <c r="E101" s="4">
        <f t="shared" si="10"/>
        <v>0.57750632089257958</v>
      </c>
      <c r="F101" s="28">
        <f t="shared" si="11"/>
        <v>0.47606638483604324</v>
      </c>
      <c r="G101" s="132"/>
    </row>
    <row r="102" spans="1:7" s="24" customFormat="1" ht="18.75" x14ac:dyDescent="0.25">
      <c r="A102" s="15">
        <v>97</v>
      </c>
      <c r="B102" s="14" t="s">
        <v>82</v>
      </c>
      <c r="C102" s="13">
        <v>101.77</v>
      </c>
      <c r="D102" s="3">
        <f t="shared" si="9"/>
        <v>0.36885162719491543</v>
      </c>
      <c r="E102" s="4">
        <f t="shared" si="10"/>
        <v>0.36885162719491543</v>
      </c>
      <c r="F102" s="28">
        <f t="shared" si="11"/>
        <v>0.47606638483604324</v>
      </c>
      <c r="G102" s="132"/>
    </row>
    <row r="103" spans="1:7" ht="18.75" x14ac:dyDescent="0.25">
      <c r="A103" s="15">
        <v>98</v>
      </c>
      <c r="B103" s="14" t="s">
        <v>81</v>
      </c>
      <c r="C103" s="13">
        <v>105.7</v>
      </c>
      <c r="D103" s="3">
        <f t="shared" si="9"/>
        <v>0.38309538168912805</v>
      </c>
      <c r="E103" s="4">
        <f t="shared" si="10"/>
        <v>0.38309538168912805</v>
      </c>
      <c r="F103" s="28">
        <f t="shared" si="11"/>
        <v>0.47606638483604324</v>
      </c>
      <c r="G103" s="132"/>
    </row>
    <row r="104" spans="1:7" ht="18.75" x14ac:dyDescent="0.25">
      <c r="A104" s="15">
        <v>99</v>
      </c>
      <c r="B104" s="14" t="s">
        <v>80</v>
      </c>
      <c r="C104" s="13">
        <v>108.4</v>
      </c>
      <c r="D104" s="3">
        <f t="shared" si="9"/>
        <v>0.39288116721950311</v>
      </c>
      <c r="E104" s="4">
        <f t="shared" si="10"/>
        <v>0.39288116721950311</v>
      </c>
      <c r="F104" s="28">
        <f t="shared" si="11"/>
        <v>0.47606638483604324</v>
      </c>
      <c r="G104" s="132"/>
    </row>
    <row r="105" spans="1:7" ht="18.75" x14ac:dyDescent="0.25">
      <c r="A105" s="15">
        <v>100</v>
      </c>
      <c r="B105" s="14" t="s">
        <v>79</v>
      </c>
      <c r="C105" s="13">
        <v>120.49</v>
      </c>
      <c r="D105" s="3">
        <f t="shared" si="9"/>
        <v>0.436699740205516</v>
      </c>
      <c r="E105" s="4">
        <f t="shared" si="10"/>
        <v>0.436699740205516</v>
      </c>
      <c r="F105" s="28">
        <f t="shared" si="11"/>
        <v>0.47606638483604324</v>
      </c>
      <c r="G105" s="132"/>
    </row>
    <row r="106" spans="1:7" ht="18.75" x14ac:dyDescent="0.25">
      <c r="A106" s="15">
        <v>101</v>
      </c>
      <c r="B106" s="14" t="s">
        <v>78</v>
      </c>
      <c r="C106" s="13">
        <v>112.37</v>
      </c>
      <c r="D106" s="3">
        <f t="shared" si="9"/>
        <v>0.40726989631416577</v>
      </c>
      <c r="E106" s="4">
        <f t="shared" si="10"/>
        <v>0.40726989631416577</v>
      </c>
      <c r="F106" s="28">
        <f t="shared" si="11"/>
        <v>0.47606638483604324</v>
      </c>
      <c r="G106" s="132"/>
    </row>
    <row r="107" spans="1:7" ht="18.75" x14ac:dyDescent="0.25">
      <c r="A107" s="15">
        <v>102</v>
      </c>
      <c r="B107" s="14" t="s">
        <v>77</v>
      </c>
      <c r="C107" s="13">
        <v>181.44</v>
      </c>
      <c r="D107" s="3">
        <f t="shared" si="9"/>
        <v>0.65760478764120522</v>
      </c>
      <c r="E107" s="4">
        <f t="shared" si="10"/>
        <v>0.65760478764120522</v>
      </c>
      <c r="F107" s="28">
        <f t="shared" si="11"/>
        <v>0.47606638483604324</v>
      </c>
      <c r="G107" s="132"/>
    </row>
    <row r="108" spans="1:7" ht="18.75" x14ac:dyDescent="0.25">
      <c r="A108" s="15">
        <v>103</v>
      </c>
      <c r="B108" s="14" t="s">
        <v>76</v>
      </c>
      <c r="C108" s="13">
        <v>184.51</v>
      </c>
      <c r="D108" s="3">
        <f t="shared" si="9"/>
        <v>0.66873158822574286</v>
      </c>
      <c r="E108" s="4">
        <f t="shared" si="10"/>
        <v>0.66873158822574286</v>
      </c>
      <c r="F108" s="28">
        <f t="shared" si="11"/>
        <v>0.47606638483604324</v>
      </c>
      <c r="G108" s="132"/>
    </row>
    <row r="109" spans="1:7" ht="18.75" x14ac:dyDescent="0.25">
      <c r="A109" s="15">
        <v>104</v>
      </c>
      <c r="B109" s="14" t="s">
        <v>73</v>
      </c>
      <c r="C109" s="13">
        <v>111.18</v>
      </c>
      <c r="D109" s="3">
        <f t="shared" si="9"/>
        <v>0.40295690195077821</v>
      </c>
      <c r="E109" s="4">
        <f t="shared" si="10"/>
        <v>0.40295690195077821</v>
      </c>
      <c r="F109" s="28">
        <f t="shared" si="11"/>
        <v>0.47606638483604324</v>
      </c>
      <c r="G109" s="132"/>
    </row>
    <row r="110" spans="1:7" ht="18.75" x14ac:dyDescent="0.25">
      <c r="A110" s="15">
        <v>105</v>
      </c>
      <c r="B110" s="14" t="s">
        <v>72</v>
      </c>
      <c r="C110" s="13">
        <v>142.6</v>
      </c>
      <c r="D110" s="3">
        <f t="shared" si="9"/>
        <v>0.51683445060425415</v>
      </c>
      <c r="E110" s="4">
        <f t="shared" si="10"/>
        <v>0.51683445060425415</v>
      </c>
      <c r="F110" s="28">
        <f t="shared" si="11"/>
        <v>0.47606638483604324</v>
      </c>
      <c r="G110" s="132"/>
    </row>
    <row r="111" spans="1:7" ht="18.75" x14ac:dyDescent="0.25">
      <c r="A111" s="15">
        <v>106</v>
      </c>
      <c r="B111" s="14" t="s">
        <v>71</v>
      </c>
      <c r="C111" s="13">
        <v>174.14</v>
      </c>
      <c r="D111" s="3">
        <f t="shared" si="9"/>
        <v>0.63114692305908004</v>
      </c>
      <c r="E111" s="4">
        <f t="shared" si="10"/>
        <v>0.63114692305908004</v>
      </c>
      <c r="F111" s="28">
        <f t="shared" si="11"/>
        <v>0.47606638483604324</v>
      </c>
      <c r="G111" s="132"/>
    </row>
    <row r="112" spans="1:7" ht="18.75" x14ac:dyDescent="0.25">
      <c r="A112" s="15">
        <v>107</v>
      </c>
      <c r="B112" s="14" t="s">
        <v>70</v>
      </c>
      <c r="C112" s="13">
        <v>156.97</v>
      </c>
      <c r="D112" s="3">
        <f t="shared" si="9"/>
        <v>0.56891657581591704</v>
      </c>
      <c r="E112" s="4">
        <f t="shared" si="10"/>
        <v>0.56891657581591704</v>
      </c>
      <c r="F112" s="28">
        <f t="shared" si="11"/>
        <v>0.47606638483604324</v>
      </c>
      <c r="G112" s="132"/>
    </row>
    <row r="113" spans="1:7" ht="18.75" x14ac:dyDescent="0.25">
      <c r="A113" s="15">
        <v>108</v>
      </c>
      <c r="B113" s="14" t="s">
        <v>69</v>
      </c>
      <c r="C113" s="13">
        <v>166.67</v>
      </c>
      <c r="D113" s="3">
        <f t="shared" si="9"/>
        <v>0.60407291642504235</v>
      </c>
      <c r="E113" s="4">
        <f t="shared" si="10"/>
        <v>0.60407291642504235</v>
      </c>
      <c r="F113" s="28">
        <f t="shared" si="11"/>
        <v>0.47606638483604324</v>
      </c>
      <c r="G113" s="132"/>
    </row>
    <row r="114" spans="1:7" ht="18.75" x14ac:dyDescent="0.25">
      <c r="A114" s="15">
        <v>109</v>
      </c>
      <c r="B114" s="14" t="s">
        <v>68</v>
      </c>
      <c r="C114" s="13">
        <v>151.72</v>
      </c>
      <c r="D114" s="3">
        <f t="shared" si="9"/>
        <v>0.54988865950685439</v>
      </c>
      <c r="E114" s="4">
        <f t="shared" si="10"/>
        <v>0.54988865950685439</v>
      </c>
      <c r="F114" s="28">
        <f t="shared" si="11"/>
        <v>0.47606638483604324</v>
      </c>
      <c r="G114" s="132"/>
    </row>
    <row r="115" spans="1:7" ht="18.75" x14ac:dyDescent="0.25">
      <c r="A115" s="15">
        <v>110</v>
      </c>
      <c r="B115" s="14" t="s">
        <v>67</v>
      </c>
      <c r="C115" s="13">
        <v>141.93</v>
      </c>
      <c r="D115" s="3">
        <f t="shared" si="9"/>
        <v>0.51440612604671665</v>
      </c>
      <c r="E115" s="4">
        <f t="shared" si="10"/>
        <v>0.51440612604671665</v>
      </c>
      <c r="F115" s="28">
        <f t="shared" si="11"/>
        <v>0.47606638483604324</v>
      </c>
      <c r="G115" s="132"/>
    </row>
    <row r="116" spans="1:7" ht="18.75" x14ac:dyDescent="0.25">
      <c r="A116" s="15">
        <v>111</v>
      </c>
      <c r="B116" s="14" t="s">
        <v>66</v>
      </c>
      <c r="C116" s="13">
        <v>118.57</v>
      </c>
      <c r="D116" s="3">
        <f t="shared" si="9"/>
        <v>0.42974095938391593</v>
      </c>
      <c r="E116" s="4">
        <f t="shared" si="10"/>
        <v>0.42974095938391593</v>
      </c>
      <c r="F116" s="28">
        <f t="shared" si="11"/>
        <v>0.47606638483604324</v>
      </c>
      <c r="G116" s="132"/>
    </row>
    <row r="117" spans="1:7" ht="18.75" x14ac:dyDescent="0.25">
      <c r="A117" s="15">
        <v>112</v>
      </c>
      <c r="B117" s="14" t="s">
        <v>65</v>
      </c>
      <c r="C117" s="13">
        <v>115.85</v>
      </c>
      <c r="D117" s="3">
        <f t="shared" si="9"/>
        <v>0.41988268655331584</v>
      </c>
      <c r="E117" s="4">
        <f t="shared" si="10"/>
        <v>0.41988268655331584</v>
      </c>
      <c r="F117" s="28">
        <f t="shared" si="11"/>
        <v>0.47606638483604324</v>
      </c>
      <c r="G117" s="132"/>
    </row>
    <row r="118" spans="1:7" ht="18.75" x14ac:dyDescent="0.25">
      <c r="A118" s="15">
        <v>113</v>
      </c>
      <c r="B118" s="14" t="s">
        <v>61</v>
      </c>
      <c r="C118" s="13">
        <v>115.66</v>
      </c>
      <c r="D118" s="3">
        <f t="shared" si="9"/>
        <v>0.41919405720117836</v>
      </c>
      <c r="E118" s="4">
        <f t="shared" si="10"/>
        <v>0.41919405720117836</v>
      </c>
      <c r="F118" s="28">
        <f t="shared" si="11"/>
        <v>0.47606638483604324</v>
      </c>
      <c r="G118" s="132"/>
    </row>
    <row r="119" spans="1:7" ht="18.75" x14ac:dyDescent="0.25">
      <c r="A119" s="15">
        <v>114</v>
      </c>
      <c r="B119" s="14" t="s">
        <v>59</v>
      </c>
      <c r="C119" s="13">
        <v>130.13999999999999</v>
      </c>
      <c r="D119" s="3">
        <f t="shared" si="9"/>
        <v>0.4716748625640787</v>
      </c>
      <c r="E119" s="4">
        <f t="shared" si="10"/>
        <v>0.4716748625640787</v>
      </c>
      <c r="F119" s="28">
        <f t="shared" si="11"/>
        <v>0.47606638483604324</v>
      </c>
      <c r="G119" s="132"/>
    </row>
    <row r="120" spans="1:7" ht="18.75" x14ac:dyDescent="0.25">
      <c r="A120" s="15">
        <v>115</v>
      </c>
      <c r="B120" s="14" t="s">
        <v>58</v>
      </c>
      <c r="C120" s="13">
        <v>114.75</v>
      </c>
      <c r="D120" s="3">
        <f t="shared" si="9"/>
        <v>0.41589588504094083</v>
      </c>
      <c r="E120" s="4">
        <f t="shared" si="10"/>
        <v>0.41589588504094083</v>
      </c>
      <c r="F120" s="28">
        <f t="shared" si="11"/>
        <v>0.47606638483604324</v>
      </c>
      <c r="G120" s="132"/>
    </row>
    <row r="121" spans="1:7" ht="18.75" x14ac:dyDescent="0.25">
      <c r="A121" s="15">
        <v>116</v>
      </c>
      <c r="B121" s="14" t="s">
        <v>56</v>
      </c>
      <c r="C121" s="13">
        <v>108.7</v>
      </c>
      <c r="D121" s="3">
        <f t="shared" si="9"/>
        <v>0.39396847672287816</v>
      </c>
      <c r="E121" s="4">
        <f t="shared" si="10"/>
        <v>0.39396847672287816</v>
      </c>
      <c r="F121" s="28">
        <f t="shared" si="11"/>
        <v>0.47606638483604324</v>
      </c>
      <c r="G121" s="132"/>
    </row>
    <row r="122" spans="1:7" ht="18.75" x14ac:dyDescent="0.25">
      <c r="A122" s="15">
        <v>117</v>
      </c>
      <c r="B122" s="14" t="s">
        <v>55</v>
      </c>
      <c r="C122" s="13">
        <v>136.83000000000001</v>
      </c>
      <c r="D122" s="3">
        <f t="shared" si="9"/>
        <v>0.4959218644893415</v>
      </c>
      <c r="E122" s="4">
        <f t="shared" si="10"/>
        <v>0.4959218644893415</v>
      </c>
      <c r="F122" s="28">
        <f t="shared" si="11"/>
        <v>0.47606638483604324</v>
      </c>
      <c r="G122" s="132"/>
    </row>
    <row r="123" spans="1:7" ht="18.75" x14ac:dyDescent="0.25">
      <c r="A123" s="15">
        <v>118</v>
      </c>
      <c r="B123" s="14" t="s">
        <v>48</v>
      </c>
      <c r="C123" s="13">
        <v>125.24</v>
      </c>
      <c r="D123" s="3">
        <f t="shared" si="9"/>
        <v>0.4539154740089536</v>
      </c>
      <c r="E123" s="4">
        <f t="shared" si="10"/>
        <v>0.4539154740089536</v>
      </c>
      <c r="F123" s="28">
        <f t="shared" si="11"/>
        <v>0.47606638483604324</v>
      </c>
      <c r="G123" s="132"/>
    </row>
    <row r="124" spans="1:7" ht="18.75" x14ac:dyDescent="0.25">
      <c r="A124" s="15">
        <v>119</v>
      </c>
      <c r="B124" s="14" t="s">
        <v>43</v>
      </c>
      <c r="C124" s="13">
        <v>120.28</v>
      </c>
      <c r="D124" s="3">
        <f t="shared" si="9"/>
        <v>0.43593862355315349</v>
      </c>
      <c r="E124" s="4">
        <f t="shared" si="10"/>
        <v>0.43593862355315349</v>
      </c>
      <c r="F124" s="28">
        <f t="shared" si="11"/>
        <v>0.47606638483604324</v>
      </c>
      <c r="G124" s="133"/>
    </row>
    <row r="125" spans="1:7" ht="18.75" x14ac:dyDescent="0.25">
      <c r="A125" s="15">
        <v>120</v>
      </c>
      <c r="B125" s="14" t="s">
        <v>166</v>
      </c>
      <c r="C125" s="13">
        <v>277.16000000000003</v>
      </c>
      <c r="D125" s="3">
        <f>C125*50/13795.52</f>
        <v>1.0045290065180581</v>
      </c>
      <c r="E125" s="4">
        <f t="shared" si="10"/>
        <v>1.0045290065180581</v>
      </c>
      <c r="F125" s="5">
        <f>+AVERAGE(E125:E129)</f>
        <v>0.94704657743963261</v>
      </c>
      <c r="G125" s="131" t="s">
        <v>31</v>
      </c>
    </row>
    <row r="126" spans="1:7" ht="18.75" x14ac:dyDescent="0.25">
      <c r="A126" s="15">
        <v>121</v>
      </c>
      <c r="B126" s="14" t="s">
        <v>165</v>
      </c>
      <c r="C126" s="13">
        <v>327.64999999999998</v>
      </c>
      <c r="D126" s="3">
        <f>C126*50/13795.52</f>
        <v>1.1875231959360719</v>
      </c>
      <c r="E126" s="4">
        <f t="shared" ref="E126" si="12">+D126</f>
        <v>1.1875231959360719</v>
      </c>
      <c r="F126" s="28">
        <f>F125</f>
        <v>0.94704657743963261</v>
      </c>
      <c r="G126" s="132"/>
    </row>
    <row r="127" spans="1:7" ht="18.75" x14ac:dyDescent="0.25">
      <c r="A127" s="15">
        <v>122</v>
      </c>
      <c r="B127" s="14" t="s">
        <v>159</v>
      </c>
      <c r="C127" s="13">
        <v>222.59</v>
      </c>
      <c r="D127" s="3">
        <f t="shared" ref="D127:D129" si="13">C127*50/13795.52</f>
        <v>0.80674740785414389</v>
      </c>
      <c r="E127" s="4">
        <f t="shared" ref="E127:E129" si="14">+D127</f>
        <v>0.80674740785414389</v>
      </c>
      <c r="F127" s="28">
        <f t="shared" ref="F127:F129" si="15">F126</f>
        <v>0.94704657743963261</v>
      </c>
      <c r="G127" s="132"/>
    </row>
    <row r="128" spans="1:7" ht="18.75" x14ac:dyDescent="0.25">
      <c r="A128" s="15">
        <v>123</v>
      </c>
      <c r="B128" s="14" t="s">
        <v>158</v>
      </c>
      <c r="C128" s="13">
        <v>256.52999999999997</v>
      </c>
      <c r="D128" s="3">
        <f t="shared" si="13"/>
        <v>0.92975835633596982</v>
      </c>
      <c r="E128" s="4">
        <f t="shared" si="14"/>
        <v>0.92975835633596982</v>
      </c>
      <c r="F128" s="28">
        <f t="shared" si="15"/>
        <v>0.94704657743963261</v>
      </c>
      <c r="G128" s="132"/>
    </row>
    <row r="129" spans="1:7" ht="18.75" x14ac:dyDescent="0.25">
      <c r="A129" s="15">
        <v>124</v>
      </c>
      <c r="B129" s="14" t="s">
        <v>147</v>
      </c>
      <c r="C129" s="13">
        <v>222.57</v>
      </c>
      <c r="D129" s="3">
        <f t="shared" si="13"/>
        <v>0.80667492055391887</v>
      </c>
      <c r="E129" s="4">
        <f t="shared" si="14"/>
        <v>0.80667492055391887</v>
      </c>
      <c r="F129" s="28">
        <f t="shared" si="15"/>
        <v>0.94704657743963261</v>
      </c>
      <c r="G129" s="133"/>
    </row>
  </sheetData>
  <mergeCells count="7">
    <mergeCell ref="G6:G10"/>
    <mergeCell ref="G11:G64"/>
    <mergeCell ref="G65:G124"/>
    <mergeCell ref="G125:G129"/>
    <mergeCell ref="A1:G1"/>
    <mergeCell ref="A2:G2"/>
    <mergeCell ref="A3:C3"/>
  </mergeCells>
  <pageMargins left="0.34" right="0.2" top="0.5" bottom="0.5" header="0" footer="0"/>
  <pageSetup orientation="portrait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0"/>
  <sheetViews>
    <sheetView zoomScaleNormal="100" workbookViewId="0">
      <selection activeCell="F23" sqref="F23"/>
    </sheetView>
  </sheetViews>
  <sheetFormatPr defaultColWidth="8.7109375" defaultRowHeight="15" x14ac:dyDescent="0.25"/>
  <cols>
    <col min="1" max="1" width="5.5703125" style="42" customWidth="1"/>
    <col min="2" max="2" width="22.42578125" style="42" bestFit="1" customWidth="1"/>
    <col min="3" max="3" width="8.140625" style="39" bestFit="1" customWidth="1"/>
    <col min="4" max="4" width="12" style="39" bestFit="1" customWidth="1"/>
    <col min="5" max="5" width="20.140625" style="39" bestFit="1" customWidth="1"/>
    <col min="6" max="6" width="8.140625" style="39" bestFit="1" customWidth="1"/>
    <col min="7" max="7" width="7.42578125" style="71" bestFit="1" customWidth="1"/>
    <col min="8" max="8" width="9.5703125" style="39" customWidth="1"/>
    <col min="9" max="9" width="10.28515625" style="39" hidden="1" customWidth="1"/>
    <col min="10" max="10" width="31.42578125" style="42" hidden="1" customWidth="1"/>
    <col min="11" max="13" width="0" style="42" hidden="1" customWidth="1"/>
    <col min="14" max="14" width="0" style="39" hidden="1" customWidth="1"/>
    <col min="15" max="16384" width="8.7109375" style="42"/>
  </cols>
  <sheetData>
    <row r="1" spans="1:14" ht="39" customHeight="1" x14ac:dyDescent="0.25">
      <c r="A1" s="136" t="s">
        <v>17</v>
      </c>
      <c r="B1" s="136"/>
      <c r="C1" s="136"/>
      <c r="D1" s="136"/>
      <c r="E1" s="136"/>
      <c r="F1" s="136"/>
      <c r="G1" s="136"/>
      <c r="H1" s="136"/>
      <c r="I1" s="41"/>
    </row>
    <row r="2" spans="1:14" ht="27.95" hidden="1" customHeight="1" x14ac:dyDescent="0.25">
      <c r="A2" s="137" t="s">
        <v>18</v>
      </c>
      <c r="B2" s="137"/>
      <c r="C2" s="137"/>
      <c r="D2" s="137"/>
      <c r="E2" s="137"/>
      <c r="F2" s="137"/>
      <c r="G2" s="137"/>
      <c r="H2" s="137"/>
      <c r="I2" s="41"/>
    </row>
    <row r="3" spans="1:14" s="48" customFormat="1" ht="173.25" hidden="1" x14ac:dyDescent="0.25">
      <c r="A3" s="43" t="s">
        <v>0</v>
      </c>
      <c r="B3" s="44" t="s">
        <v>8</v>
      </c>
      <c r="C3" s="33" t="s">
        <v>35</v>
      </c>
      <c r="D3" s="33" t="s">
        <v>19</v>
      </c>
      <c r="E3" s="33" t="s">
        <v>228</v>
      </c>
      <c r="F3" s="33" t="s">
        <v>32</v>
      </c>
      <c r="G3" s="45" t="s">
        <v>36</v>
      </c>
      <c r="H3" s="46" t="s">
        <v>3</v>
      </c>
      <c r="I3" s="47" t="s">
        <v>20</v>
      </c>
      <c r="J3" s="33" t="s">
        <v>13</v>
      </c>
      <c r="K3" s="48">
        <f>150/45</f>
        <v>3.3333333333333335</v>
      </c>
      <c r="L3" s="49">
        <f>+K3+K6+5</f>
        <v>8.5722449396029816</v>
      </c>
      <c r="M3" s="48">
        <f>+L3*3000/499</f>
        <v>51.536542723064017</v>
      </c>
      <c r="N3" s="50"/>
    </row>
    <row r="4" spans="1:14" s="57" customFormat="1" ht="31.5" hidden="1" x14ac:dyDescent="0.25">
      <c r="A4" s="51" t="s">
        <v>21</v>
      </c>
      <c r="B4" s="52" t="s">
        <v>22</v>
      </c>
      <c r="C4" s="34">
        <v>3</v>
      </c>
      <c r="D4" s="53">
        <v>4</v>
      </c>
      <c r="E4" s="53">
        <v>5</v>
      </c>
      <c r="F4" s="53" t="s">
        <v>23</v>
      </c>
      <c r="G4" s="54" t="s">
        <v>24</v>
      </c>
      <c r="H4" s="55"/>
      <c r="I4" s="56"/>
      <c r="J4" s="53"/>
      <c r="L4" s="58"/>
      <c r="N4" s="59"/>
    </row>
    <row r="5" spans="1:14" ht="24" hidden="1" customHeight="1" x14ac:dyDescent="0.25">
      <c r="A5" s="60"/>
      <c r="B5" s="61" t="s">
        <v>168</v>
      </c>
      <c r="C5" s="35">
        <f>+SUM(C6:C10)</f>
        <v>0</v>
      </c>
      <c r="D5" s="62"/>
      <c r="E5" s="62"/>
      <c r="F5" s="63"/>
      <c r="G5" s="62">
        <f>+SUM(G6:G10)</f>
        <v>0</v>
      </c>
      <c r="H5" s="63"/>
      <c r="I5" s="64">
        <f>+SUM(I6:I10)</f>
        <v>0</v>
      </c>
      <c r="J5" s="65"/>
      <c r="M5" s="42">
        <f>30*3000/499</f>
        <v>180.36072144288576</v>
      </c>
    </row>
    <row r="6" spans="1:14" ht="21.6" hidden="1" customHeight="1" x14ac:dyDescent="0.25">
      <c r="A6" s="66">
        <v>1</v>
      </c>
      <c r="B6" s="67"/>
      <c r="C6" s="36"/>
      <c r="D6" s="63">
        <v>5</v>
      </c>
      <c r="E6" s="68">
        <v>0.6</v>
      </c>
      <c r="F6" s="63">
        <f>+D6*E6</f>
        <v>3</v>
      </c>
      <c r="G6" s="63">
        <f t="shared" ref="G6:G10" si="0">+C6*F6</f>
        <v>0</v>
      </c>
      <c r="H6" s="63"/>
      <c r="I6" s="69">
        <f>+H6</f>
        <v>0</v>
      </c>
      <c r="J6" s="70" t="s">
        <v>25</v>
      </c>
      <c r="K6" s="71" cm="1">
        <f t="array" ref="K6:K9">+I6+'[1]PL4.Theo DT'!F4:F7</f>
        <v>0.23891160626964769</v>
      </c>
      <c r="L6" s="39">
        <f>+K6/499*3000</f>
        <v>1.436342322262411</v>
      </c>
    </row>
    <row r="7" spans="1:14" ht="21.6" hidden="1" customHeight="1" x14ac:dyDescent="0.25">
      <c r="A7" s="66">
        <v>2</v>
      </c>
      <c r="B7" s="67"/>
      <c r="C7" s="36"/>
      <c r="D7" s="63">
        <v>5</v>
      </c>
      <c r="E7" s="68">
        <v>0.6</v>
      </c>
      <c r="F7" s="63">
        <f t="shared" ref="F7:F10" si="1">+D7*E7</f>
        <v>3</v>
      </c>
      <c r="G7" s="63">
        <f t="shared" si="0"/>
        <v>0</v>
      </c>
      <c r="H7" s="63"/>
      <c r="I7" s="138">
        <f>+H7*5</f>
        <v>0</v>
      </c>
      <c r="J7" s="65"/>
      <c r="K7" s="39">
        <v>0.23891160626964769</v>
      </c>
      <c r="L7" s="39"/>
    </row>
    <row r="8" spans="1:14" ht="21.6" hidden="1" customHeight="1" x14ac:dyDescent="0.25">
      <c r="A8" s="66">
        <v>3</v>
      </c>
      <c r="B8" s="67"/>
      <c r="C8" s="36"/>
      <c r="D8" s="63">
        <v>5</v>
      </c>
      <c r="E8" s="68">
        <v>0.6</v>
      </c>
      <c r="F8" s="63">
        <f t="shared" si="1"/>
        <v>3</v>
      </c>
      <c r="G8" s="63">
        <f t="shared" si="0"/>
        <v>0</v>
      </c>
      <c r="H8" s="63"/>
      <c r="I8" s="139"/>
      <c r="J8" s="65"/>
      <c r="K8" s="39">
        <v>0.23891160626964769</v>
      </c>
      <c r="L8" s="39"/>
    </row>
    <row r="9" spans="1:14" ht="21.6" hidden="1" customHeight="1" x14ac:dyDescent="0.25">
      <c r="A9" s="66">
        <v>4</v>
      </c>
      <c r="B9" s="67"/>
      <c r="C9" s="36"/>
      <c r="D9" s="63">
        <v>5</v>
      </c>
      <c r="E9" s="68">
        <v>0.6</v>
      </c>
      <c r="F9" s="63">
        <f t="shared" si="1"/>
        <v>3</v>
      </c>
      <c r="G9" s="63">
        <f t="shared" si="0"/>
        <v>0</v>
      </c>
      <c r="H9" s="63"/>
      <c r="I9" s="139"/>
      <c r="J9" s="65"/>
      <c r="K9" s="42">
        <v>0.23891160626964769</v>
      </c>
    </row>
    <row r="10" spans="1:14" ht="21.6" hidden="1" customHeight="1" x14ac:dyDescent="0.25">
      <c r="A10" s="66">
        <v>5</v>
      </c>
      <c r="B10" s="67"/>
      <c r="C10" s="36"/>
      <c r="D10" s="63">
        <v>5</v>
      </c>
      <c r="E10" s="68">
        <v>0.6</v>
      </c>
      <c r="F10" s="63">
        <f t="shared" si="1"/>
        <v>3</v>
      </c>
      <c r="G10" s="63">
        <f t="shared" si="0"/>
        <v>0</v>
      </c>
      <c r="H10" s="63"/>
      <c r="I10" s="139"/>
      <c r="J10" s="65"/>
      <c r="N10" s="39">
        <v>3000</v>
      </c>
    </row>
    <row r="12" spans="1:14" ht="15.75" x14ac:dyDescent="0.25">
      <c r="A12" s="140" t="s">
        <v>217</v>
      </c>
      <c r="B12" s="140"/>
      <c r="C12" s="140"/>
      <c r="D12" s="140"/>
      <c r="E12" s="140"/>
      <c r="F12" s="140"/>
      <c r="G12" s="140"/>
      <c r="H12" s="140"/>
    </row>
    <row r="13" spans="1:14" ht="94.5" x14ac:dyDescent="0.25">
      <c r="A13" s="72" t="s">
        <v>0</v>
      </c>
      <c r="B13" s="72" t="s">
        <v>8</v>
      </c>
      <c r="C13" s="33" t="s">
        <v>34</v>
      </c>
      <c r="D13" s="33" t="s">
        <v>19</v>
      </c>
      <c r="E13" s="33" t="s">
        <v>42</v>
      </c>
      <c r="F13" s="33" t="s">
        <v>32</v>
      </c>
      <c r="G13" s="72" t="s">
        <v>33</v>
      </c>
      <c r="H13" s="46" t="s">
        <v>3</v>
      </c>
    </row>
    <row r="14" spans="1:14" s="57" customFormat="1" ht="23.25" customHeight="1" x14ac:dyDescent="0.25">
      <c r="A14" s="51" t="s">
        <v>21</v>
      </c>
      <c r="B14" s="52" t="s">
        <v>22</v>
      </c>
      <c r="C14" s="34">
        <v>3</v>
      </c>
      <c r="D14" s="53">
        <v>4</v>
      </c>
      <c r="E14" s="53">
        <v>5</v>
      </c>
      <c r="F14" s="53" t="s">
        <v>23</v>
      </c>
      <c r="G14" s="54" t="s">
        <v>24</v>
      </c>
      <c r="H14" s="55"/>
      <c r="I14" s="56"/>
      <c r="J14" s="53"/>
      <c r="L14" s="58"/>
      <c r="N14" s="59"/>
    </row>
    <row r="15" spans="1:14" s="57" customFormat="1" ht="24.75" customHeight="1" x14ac:dyDescent="0.25">
      <c r="A15" s="73"/>
      <c r="B15" s="61" t="s">
        <v>168</v>
      </c>
      <c r="C15" s="37">
        <f>SUM(C16:C70)</f>
        <v>224</v>
      </c>
      <c r="D15" s="74"/>
      <c r="E15" s="74"/>
      <c r="F15" s="75">
        <f>SUM(F16:F70)/56</f>
        <v>1.3750000000000002</v>
      </c>
      <c r="G15" s="75">
        <f>SUM(G16:G70)</f>
        <v>313.59999999999991</v>
      </c>
      <c r="H15" s="76"/>
      <c r="I15" s="77"/>
      <c r="J15" s="78"/>
      <c r="L15" s="58"/>
      <c r="N15" s="59"/>
    </row>
    <row r="16" spans="1:14" ht="23.45" customHeight="1" x14ac:dyDescent="0.25">
      <c r="A16" s="38">
        <v>1</v>
      </c>
      <c r="B16" s="79" t="s">
        <v>219</v>
      </c>
      <c r="C16" s="38">
        <v>3</v>
      </c>
      <c r="D16" s="80">
        <v>2</v>
      </c>
      <c r="E16" s="81">
        <v>0.7</v>
      </c>
      <c r="F16" s="87">
        <f>D16*E16</f>
        <v>1.4</v>
      </c>
      <c r="G16" s="85">
        <f>C16*F16</f>
        <v>4.1999999999999993</v>
      </c>
      <c r="H16" s="82"/>
      <c r="I16" s="38"/>
      <c r="J16" s="83"/>
      <c r="K16" s="83"/>
      <c r="L16" s="83"/>
      <c r="M16" s="83"/>
      <c r="N16" s="38"/>
    </row>
    <row r="17" spans="1:14" ht="23.45" customHeight="1" x14ac:dyDescent="0.25">
      <c r="A17" s="38">
        <v>2</v>
      </c>
      <c r="B17" s="79" t="s">
        <v>216</v>
      </c>
      <c r="C17" s="38">
        <v>1</v>
      </c>
      <c r="D17" s="80">
        <v>2</v>
      </c>
      <c r="E17" s="81">
        <v>0.7</v>
      </c>
      <c r="F17" s="87">
        <f t="shared" ref="F17:F70" si="2">D17*E17</f>
        <v>1.4</v>
      </c>
      <c r="G17" s="85">
        <f t="shared" ref="G17:G70" si="3">C17*F17</f>
        <v>1.4</v>
      </c>
      <c r="H17" s="84"/>
      <c r="I17" s="38"/>
      <c r="J17" s="83"/>
      <c r="K17" s="83"/>
      <c r="L17" s="83"/>
      <c r="M17" s="83"/>
      <c r="N17" s="38"/>
    </row>
    <row r="18" spans="1:14" ht="29.25" customHeight="1" x14ac:dyDescent="0.25">
      <c r="A18" s="38">
        <v>3</v>
      </c>
      <c r="B18" s="79" t="s">
        <v>218</v>
      </c>
      <c r="C18" s="38">
        <v>1</v>
      </c>
      <c r="D18" s="80">
        <v>2</v>
      </c>
      <c r="E18" s="81">
        <v>0.7</v>
      </c>
      <c r="F18" s="87">
        <f t="shared" si="2"/>
        <v>1.4</v>
      </c>
      <c r="G18" s="85">
        <f t="shared" si="3"/>
        <v>1.4</v>
      </c>
      <c r="H18" s="85"/>
      <c r="I18" s="38"/>
      <c r="J18" s="83"/>
      <c r="K18" s="83"/>
      <c r="L18" s="83"/>
      <c r="M18" s="83"/>
      <c r="N18" s="38"/>
    </row>
    <row r="19" spans="1:14" ht="23.45" customHeight="1" x14ac:dyDescent="0.25">
      <c r="A19" s="38">
        <v>4</v>
      </c>
      <c r="B19" s="79" t="s">
        <v>220</v>
      </c>
      <c r="C19" s="38">
        <v>1</v>
      </c>
      <c r="D19" s="80">
        <v>2</v>
      </c>
      <c r="E19" s="81">
        <v>0.7</v>
      </c>
      <c r="F19" s="87">
        <f t="shared" si="2"/>
        <v>1.4</v>
      </c>
      <c r="G19" s="85">
        <f t="shared" si="3"/>
        <v>1.4</v>
      </c>
      <c r="H19" s="85"/>
      <c r="I19" s="38"/>
      <c r="J19" s="83"/>
      <c r="K19" s="83"/>
      <c r="L19" s="83"/>
      <c r="M19" s="83"/>
      <c r="N19" s="38"/>
    </row>
    <row r="20" spans="1:14" ht="23.45" customHeight="1" x14ac:dyDescent="0.25">
      <c r="A20" s="38">
        <v>5</v>
      </c>
      <c r="B20" s="79" t="s">
        <v>221</v>
      </c>
      <c r="C20" s="38">
        <v>1</v>
      </c>
      <c r="D20" s="80">
        <v>2</v>
      </c>
      <c r="E20" s="81">
        <v>0.7</v>
      </c>
      <c r="F20" s="87">
        <f t="shared" si="2"/>
        <v>1.4</v>
      </c>
      <c r="G20" s="85">
        <f t="shared" si="3"/>
        <v>1.4</v>
      </c>
      <c r="H20" s="85"/>
      <c r="I20" s="38"/>
      <c r="J20" s="83"/>
      <c r="K20" s="83"/>
      <c r="L20" s="83"/>
      <c r="M20" s="83"/>
      <c r="N20" s="38"/>
    </row>
    <row r="21" spans="1:14" ht="23.45" customHeight="1" x14ac:dyDescent="0.25">
      <c r="A21" s="38">
        <v>6</v>
      </c>
      <c r="B21" s="79" t="s">
        <v>222</v>
      </c>
      <c r="C21" s="38">
        <v>2</v>
      </c>
      <c r="D21" s="80">
        <v>2</v>
      </c>
      <c r="E21" s="81">
        <v>0.7</v>
      </c>
      <c r="F21" s="87">
        <f t="shared" si="2"/>
        <v>1.4</v>
      </c>
      <c r="G21" s="85">
        <f t="shared" si="3"/>
        <v>2.8</v>
      </c>
      <c r="H21" s="85"/>
      <c r="I21" s="38"/>
      <c r="J21" s="83"/>
      <c r="K21" s="83"/>
      <c r="L21" s="83"/>
      <c r="M21" s="83"/>
      <c r="N21" s="38"/>
    </row>
    <row r="22" spans="1:14" ht="23.45" customHeight="1" x14ac:dyDescent="0.25">
      <c r="A22" s="38">
        <v>7</v>
      </c>
      <c r="B22" s="79" t="s">
        <v>223</v>
      </c>
      <c r="C22" s="38">
        <v>2</v>
      </c>
      <c r="D22" s="80">
        <v>2</v>
      </c>
      <c r="E22" s="81">
        <v>0.7</v>
      </c>
      <c r="F22" s="87">
        <f t="shared" si="2"/>
        <v>1.4</v>
      </c>
      <c r="G22" s="85">
        <f t="shared" si="3"/>
        <v>2.8</v>
      </c>
      <c r="H22" s="85"/>
      <c r="I22" s="38"/>
      <c r="J22" s="83"/>
      <c r="K22" s="83"/>
      <c r="L22" s="83"/>
      <c r="M22" s="83"/>
      <c r="N22" s="38"/>
    </row>
    <row r="23" spans="1:14" ht="23.45" customHeight="1" x14ac:dyDescent="0.25">
      <c r="A23" s="38">
        <v>8</v>
      </c>
      <c r="B23" s="79" t="s">
        <v>224</v>
      </c>
      <c r="C23" s="38">
        <v>3</v>
      </c>
      <c r="D23" s="80">
        <v>2</v>
      </c>
      <c r="E23" s="81">
        <v>0.7</v>
      </c>
      <c r="F23" s="87">
        <f t="shared" si="2"/>
        <v>1.4</v>
      </c>
      <c r="G23" s="85">
        <f t="shared" si="3"/>
        <v>4.1999999999999993</v>
      </c>
      <c r="H23" s="38"/>
      <c r="I23" s="38"/>
      <c r="J23" s="83"/>
      <c r="K23" s="83"/>
      <c r="L23" s="83"/>
      <c r="M23" s="83"/>
      <c r="N23" s="38"/>
    </row>
    <row r="24" spans="1:14" ht="23.45" customHeight="1" x14ac:dyDescent="0.25">
      <c r="A24" s="38">
        <v>9</v>
      </c>
      <c r="B24" s="79" t="s">
        <v>225</v>
      </c>
      <c r="C24" s="38">
        <v>2</v>
      </c>
      <c r="D24" s="80">
        <v>2</v>
      </c>
      <c r="E24" s="81">
        <v>0.7</v>
      </c>
      <c r="F24" s="87">
        <f t="shared" si="2"/>
        <v>1.4</v>
      </c>
      <c r="G24" s="85">
        <f t="shared" si="3"/>
        <v>2.8</v>
      </c>
      <c r="H24" s="38"/>
      <c r="I24" s="38"/>
      <c r="J24" s="83"/>
      <c r="K24" s="83"/>
      <c r="L24" s="83"/>
      <c r="M24" s="83"/>
      <c r="N24" s="38"/>
    </row>
    <row r="25" spans="1:14" ht="23.45" customHeight="1" x14ac:dyDescent="0.25">
      <c r="A25" s="38">
        <v>10</v>
      </c>
      <c r="B25" s="86" t="s">
        <v>170</v>
      </c>
      <c r="C25" s="38">
        <v>1</v>
      </c>
      <c r="D25" s="80">
        <v>2</v>
      </c>
      <c r="E25" s="81">
        <v>0.7</v>
      </c>
      <c r="F25" s="87">
        <f t="shared" si="2"/>
        <v>1.4</v>
      </c>
      <c r="G25" s="85">
        <f t="shared" si="3"/>
        <v>1.4</v>
      </c>
      <c r="H25" s="38"/>
      <c r="I25" s="38"/>
      <c r="J25" s="83"/>
      <c r="K25" s="83"/>
      <c r="L25" s="83"/>
      <c r="M25" s="83"/>
      <c r="N25" s="38"/>
    </row>
    <row r="26" spans="1:14" ht="23.45" customHeight="1" x14ac:dyDescent="0.25">
      <c r="A26" s="38">
        <v>11</v>
      </c>
      <c r="B26" s="86" t="s">
        <v>171</v>
      </c>
      <c r="C26" s="38">
        <v>1</v>
      </c>
      <c r="D26" s="80">
        <v>2</v>
      </c>
      <c r="E26" s="81">
        <v>0.7</v>
      </c>
      <c r="F26" s="87">
        <f t="shared" si="2"/>
        <v>1.4</v>
      </c>
      <c r="G26" s="85">
        <f t="shared" si="3"/>
        <v>1.4</v>
      </c>
      <c r="H26" s="38"/>
      <c r="I26" s="38"/>
      <c r="J26" s="83"/>
      <c r="K26" s="83"/>
      <c r="L26" s="83"/>
      <c r="M26" s="83"/>
      <c r="N26" s="38"/>
    </row>
    <row r="27" spans="1:14" ht="23.45" customHeight="1" x14ac:dyDescent="0.25">
      <c r="A27" s="38">
        <v>12</v>
      </c>
      <c r="B27" s="86" t="s">
        <v>172</v>
      </c>
      <c r="C27" s="38">
        <v>1</v>
      </c>
      <c r="D27" s="80">
        <v>2</v>
      </c>
      <c r="E27" s="81">
        <v>0.7</v>
      </c>
      <c r="F27" s="87">
        <f t="shared" si="2"/>
        <v>1.4</v>
      </c>
      <c r="G27" s="85">
        <f t="shared" si="3"/>
        <v>1.4</v>
      </c>
      <c r="H27" s="38"/>
      <c r="I27" s="38"/>
      <c r="J27" s="83"/>
      <c r="K27" s="83"/>
      <c r="L27" s="83"/>
      <c r="M27" s="83"/>
      <c r="N27" s="38"/>
    </row>
    <row r="28" spans="1:14" ht="23.45" customHeight="1" x14ac:dyDescent="0.25">
      <c r="A28" s="38">
        <v>13</v>
      </c>
      <c r="B28" s="86" t="s">
        <v>173</v>
      </c>
      <c r="C28" s="38">
        <v>1</v>
      </c>
      <c r="D28" s="80">
        <v>2</v>
      </c>
      <c r="E28" s="81">
        <v>0.7</v>
      </c>
      <c r="F28" s="87">
        <f t="shared" si="2"/>
        <v>1.4</v>
      </c>
      <c r="G28" s="85">
        <f t="shared" si="3"/>
        <v>1.4</v>
      </c>
      <c r="H28" s="38"/>
      <c r="I28" s="38"/>
      <c r="J28" s="83"/>
      <c r="K28" s="83"/>
      <c r="L28" s="83"/>
      <c r="M28" s="83"/>
      <c r="N28" s="38"/>
    </row>
    <row r="29" spans="1:14" ht="23.45" customHeight="1" x14ac:dyDescent="0.25">
      <c r="A29" s="38">
        <v>14</v>
      </c>
      <c r="B29" s="86" t="s">
        <v>174</v>
      </c>
      <c r="C29" s="38">
        <v>1</v>
      </c>
      <c r="D29" s="80">
        <v>2</v>
      </c>
      <c r="E29" s="81">
        <v>0.7</v>
      </c>
      <c r="F29" s="87">
        <f t="shared" si="2"/>
        <v>1.4</v>
      </c>
      <c r="G29" s="85">
        <f t="shared" si="3"/>
        <v>1.4</v>
      </c>
      <c r="H29" s="38"/>
      <c r="I29" s="38"/>
      <c r="J29" s="83"/>
      <c r="K29" s="83"/>
      <c r="L29" s="83"/>
      <c r="M29" s="83"/>
      <c r="N29" s="38"/>
    </row>
    <row r="30" spans="1:14" ht="23.45" customHeight="1" x14ac:dyDescent="0.25">
      <c r="A30" s="38">
        <v>15</v>
      </c>
      <c r="B30" s="86" t="s">
        <v>175</v>
      </c>
      <c r="C30" s="38">
        <v>1</v>
      </c>
      <c r="D30" s="80">
        <v>2</v>
      </c>
      <c r="E30" s="81">
        <v>0.7</v>
      </c>
      <c r="F30" s="87">
        <f t="shared" si="2"/>
        <v>1.4</v>
      </c>
      <c r="G30" s="85">
        <f t="shared" si="3"/>
        <v>1.4</v>
      </c>
      <c r="H30" s="38"/>
      <c r="I30" s="38"/>
      <c r="J30" s="83"/>
      <c r="K30" s="83"/>
      <c r="L30" s="83"/>
      <c r="M30" s="83"/>
      <c r="N30" s="38"/>
    </row>
    <row r="31" spans="1:14" ht="23.45" customHeight="1" x14ac:dyDescent="0.25">
      <c r="A31" s="38">
        <v>16</v>
      </c>
      <c r="B31" s="86" t="s">
        <v>176</v>
      </c>
      <c r="C31" s="38">
        <v>1</v>
      </c>
      <c r="D31" s="80">
        <v>2</v>
      </c>
      <c r="E31" s="81">
        <v>0.7</v>
      </c>
      <c r="F31" s="87">
        <f t="shared" si="2"/>
        <v>1.4</v>
      </c>
      <c r="G31" s="85">
        <f t="shared" si="3"/>
        <v>1.4</v>
      </c>
      <c r="H31" s="38"/>
      <c r="I31" s="38"/>
      <c r="J31" s="83"/>
      <c r="K31" s="83"/>
      <c r="L31" s="83"/>
      <c r="M31" s="83"/>
      <c r="N31" s="38"/>
    </row>
    <row r="32" spans="1:14" ht="23.45" customHeight="1" x14ac:dyDescent="0.25">
      <c r="A32" s="38">
        <v>17</v>
      </c>
      <c r="B32" s="86" t="s">
        <v>177</v>
      </c>
      <c r="C32" s="38">
        <v>1</v>
      </c>
      <c r="D32" s="80">
        <v>2</v>
      </c>
      <c r="E32" s="81">
        <v>0.7</v>
      </c>
      <c r="F32" s="87">
        <f t="shared" si="2"/>
        <v>1.4</v>
      </c>
      <c r="G32" s="85">
        <f t="shared" si="3"/>
        <v>1.4</v>
      </c>
      <c r="H32" s="38"/>
      <c r="I32" s="38"/>
      <c r="J32" s="83"/>
      <c r="K32" s="83"/>
      <c r="L32" s="83"/>
      <c r="M32" s="83"/>
      <c r="N32" s="38"/>
    </row>
    <row r="33" spans="1:14" ht="23.45" customHeight="1" x14ac:dyDescent="0.25">
      <c r="A33" s="38">
        <v>18</v>
      </c>
      <c r="B33" s="86" t="s">
        <v>178</v>
      </c>
      <c r="C33" s="38">
        <v>1</v>
      </c>
      <c r="D33" s="80">
        <v>2</v>
      </c>
      <c r="E33" s="81">
        <v>0.7</v>
      </c>
      <c r="F33" s="87">
        <f t="shared" si="2"/>
        <v>1.4</v>
      </c>
      <c r="G33" s="85">
        <f t="shared" si="3"/>
        <v>1.4</v>
      </c>
      <c r="H33" s="38"/>
      <c r="I33" s="38"/>
      <c r="J33" s="83"/>
      <c r="K33" s="83"/>
      <c r="L33" s="83"/>
      <c r="M33" s="83"/>
      <c r="N33" s="38"/>
    </row>
    <row r="34" spans="1:14" ht="23.45" customHeight="1" x14ac:dyDescent="0.25">
      <c r="A34" s="38">
        <v>19</v>
      </c>
      <c r="B34" s="86" t="s">
        <v>179</v>
      </c>
      <c r="C34" s="38">
        <v>1</v>
      </c>
      <c r="D34" s="80">
        <v>2</v>
      </c>
      <c r="E34" s="81">
        <v>0.7</v>
      </c>
      <c r="F34" s="87">
        <f t="shared" si="2"/>
        <v>1.4</v>
      </c>
      <c r="G34" s="85">
        <f t="shared" si="3"/>
        <v>1.4</v>
      </c>
      <c r="H34" s="38"/>
      <c r="I34" s="38"/>
      <c r="J34" s="83"/>
      <c r="K34" s="83"/>
      <c r="L34" s="83"/>
      <c r="M34" s="83"/>
      <c r="N34" s="38"/>
    </row>
    <row r="35" spans="1:14" ht="23.45" customHeight="1" x14ac:dyDescent="0.25">
      <c r="A35" s="38">
        <v>20</v>
      </c>
      <c r="B35" s="86" t="s">
        <v>180</v>
      </c>
      <c r="C35" s="38">
        <v>1</v>
      </c>
      <c r="D35" s="80">
        <v>2</v>
      </c>
      <c r="E35" s="81">
        <v>0.7</v>
      </c>
      <c r="F35" s="87">
        <f t="shared" si="2"/>
        <v>1.4</v>
      </c>
      <c r="G35" s="85">
        <f t="shared" si="3"/>
        <v>1.4</v>
      </c>
      <c r="H35" s="38"/>
      <c r="I35" s="38"/>
      <c r="J35" s="83"/>
      <c r="K35" s="83"/>
      <c r="L35" s="83"/>
      <c r="M35" s="83"/>
      <c r="N35" s="38"/>
    </row>
    <row r="36" spans="1:14" ht="23.45" customHeight="1" x14ac:dyDescent="0.25">
      <c r="A36" s="38">
        <v>21</v>
      </c>
      <c r="B36" s="86" t="s">
        <v>181</v>
      </c>
      <c r="C36" s="38">
        <v>2</v>
      </c>
      <c r="D36" s="80">
        <v>2</v>
      </c>
      <c r="E36" s="81">
        <v>0.7</v>
      </c>
      <c r="F36" s="87">
        <f t="shared" si="2"/>
        <v>1.4</v>
      </c>
      <c r="G36" s="85">
        <f t="shared" si="3"/>
        <v>2.8</v>
      </c>
      <c r="H36" s="38"/>
      <c r="I36" s="38"/>
      <c r="J36" s="83"/>
      <c r="K36" s="83"/>
      <c r="L36" s="83"/>
      <c r="M36" s="83"/>
      <c r="N36" s="38"/>
    </row>
    <row r="37" spans="1:14" ht="23.45" customHeight="1" x14ac:dyDescent="0.25">
      <c r="A37" s="38">
        <v>22</v>
      </c>
      <c r="B37" s="86" t="s">
        <v>182</v>
      </c>
      <c r="C37" s="38">
        <v>1</v>
      </c>
      <c r="D37" s="80">
        <v>2</v>
      </c>
      <c r="E37" s="81">
        <v>0.7</v>
      </c>
      <c r="F37" s="87">
        <f t="shared" si="2"/>
        <v>1.4</v>
      </c>
      <c r="G37" s="85">
        <f t="shared" si="3"/>
        <v>1.4</v>
      </c>
      <c r="H37" s="38"/>
      <c r="I37" s="38"/>
      <c r="J37" s="83"/>
      <c r="K37" s="83"/>
      <c r="L37" s="83"/>
      <c r="M37" s="83"/>
      <c r="N37" s="38"/>
    </row>
    <row r="38" spans="1:14" ht="23.45" customHeight="1" x14ac:dyDescent="0.25">
      <c r="A38" s="38">
        <v>23</v>
      </c>
      <c r="B38" s="86" t="s">
        <v>183</v>
      </c>
      <c r="C38" s="38">
        <v>1</v>
      </c>
      <c r="D38" s="80">
        <v>2</v>
      </c>
      <c r="E38" s="81">
        <v>0.7</v>
      </c>
      <c r="F38" s="87">
        <f t="shared" si="2"/>
        <v>1.4</v>
      </c>
      <c r="G38" s="85">
        <f t="shared" si="3"/>
        <v>1.4</v>
      </c>
      <c r="H38" s="38"/>
      <c r="I38" s="38"/>
      <c r="J38" s="83"/>
      <c r="K38" s="83"/>
      <c r="L38" s="83"/>
      <c r="M38" s="83"/>
      <c r="N38" s="38"/>
    </row>
    <row r="39" spans="1:14" ht="23.45" customHeight="1" x14ac:dyDescent="0.25">
      <c r="A39" s="38">
        <v>24</v>
      </c>
      <c r="B39" s="86" t="s">
        <v>184</v>
      </c>
      <c r="C39" s="38">
        <v>1</v>
      </c>
      <c r="D39" s="80">
        <v>2</v>
      </c>
      <c r="E39" s="81">
        <v>0.7</v>
      </c>
      <c r="F39" s="87">
        <f t="shared" si="2"/>
        <v>1.4</v>
      </c>
      <c r="G39" s="85">
        <f t="shared" si="3"/>
        <v>1.4</v>
      </c>
      <c r="H39" s="38"/>
      <c r="I39" s="38"/>
      <c r="J39" s="83"/>
      <c r="K39" s="83"/>
      <c r="L39" s="83"/>
      <c r="M39" s="83"/>
      <c r="N39" s="38"/>
    </row>
    <row r="40" spans="1:14" ht="23.45" customHeight="1" x14ac:dyDescent="0.25">
      <c r="A40" s="38">
        <v>25</v>
      </c>
      <c r="B40" s="86" t="s">
        <v>185</v>
      </c>
      <c r="C40" s="38">
        <v>2</v>
      </c>
      <c r="D40" s="80">
        <v>2</v>
      </c>
      <c r="E40" s="81">
        <v>0.7</v>
      </c>
      <c r="F40" s="87">
        <f t="shared" si="2"/>
        <v>1.4</v>
      </c>
      <c r="G40" s="85">
        <f t="shared" si="3"/>
        <v>2.8</v>
      </c>
      <c r="H40" s="38"/>
      <c r="I40" s="38"/>
      <c r="J40" s="83"/>
      <c r="K40" s="83"/>
      <c r="L40" s="83"/>
      <c r="M40" s="83"/>
      <c r="N40" s="38"/>
    </row>
    <row r="41" spans="1:14" ht="23.45" customHeight="1" x14ac:dyDescent="0.25">
      <c r="A41" s="38">
        <v>26</v>
      </c>
      <c r="B41" s="86" t="s">
        <v>186</v>
      </c>
      <c r="C41" s="38">
        <v>1</v>
      </c>
      <c r="D41" s="80">
        <v>2</v>
      </c>
      <c r="E41" s="81">
        <v>0.7</v>
      </c>
      <c r="F41" s="87">
        <f t="shared" si="2"/>
        <v>1.4</v>
      </c>
      <c r="G41" s="85">
        <f t="shared" si="3"/>
        <v>1.4</v>
      </c>
      <c r="H41" s="38"/>
      <c r="I41" s="38"/>
      <c r="J41" s="83"/>
      <c r="K41" s="83"/>
      <c r="L41" s="83"/>
      <c r="M41" s="83"/>
      <c r="N41" s="38"/>
    </row>
    <row r="42" spans="1:14" ht="23.45" customHeight="1" x14ac:dyDescent="0.25">
      <c r="A42" s="38">
        <v>27</v>
      </c>
      <c r="B42" s="86" t="s">
        <v>187</v>
      </c>
      <c r="C42" s="38">
        <v>1</v>
      </c>
      <c r="D42" s="80">
        <v>2</v>
      </c>
      <c r="E42" s="81">
        <v>0.7</v>
      </c>
      <c r="F42" s="87">
        <f t="shared" si="2"/>
        <v>1.4</v>
      </c>
      <c r="G42" s="85">
        <f t="shared" si="3"/>
        <v>1.4</v>
      </c>
      <c r="H42" s="38"/>
      <c r="I42" s="38"/>
      <c r="J42" s="83"/>
      <c r="K42" s="83"/>
      <c r="L42" s="83"/>
      <c r="M42" s="83"/>
      <c r="N42" s="38"/>
    </row>
    <row r="43" spans="1:14" ht="23.45" customHeight="1" x14ac:dyDescent="0.25">
      <c r="A43" s="38">
        <v>28</v>
      </c>
      <c r="B43" s="86" t="s">
        <v>188</v>
      </c>
      <c r="C43" s="38">
        <v>1</v>
      </c>
      <c r="D43" s="80">
        <v>2</v>
      </c>
      <c r="E43" s="81">
        <v>0.7</v>
      </c>
      <c r="F43" s="87">
        <f t="shared" si="2"/>
        <v>1.4</v>
      </c>
      <c r="G43" s="85">
        <f t="shared" si="3"/>
        <v>1.4</v>
      </c>
      <c r="H43" s="38"/>
      <c r="I43" s="38"/>
      <c r="J43" s="83"/>
      <c r="K43" s="83"/>
      <c r="L43" s="83"/>
      <c r="M43" s="83"/>
      <c r="N43" s="38"/>
    </row>
    <row r="44" spans="1:14" ht="23.45" customHeight="1" x14ac:dyDescent="0.25">
      <c r="A44" s="38">
        <v>29</v>
      </c>
      <c r="B44" s="86" t="s">
        <v>189</v>
      </c>
      <c r="C44" s="38">
        <v>2</v>
      </c>
      <c r="D44" s="80">
        <v>2</v>
      </c>
      <c r="E44" s="81">
        <v>0.7</v>
      </c>
      <c r="F44" s="87">
        <f t="shared" si="2"/>
        <v>1.4</v>
      </c>
      <c r="G44" s="85">
        <f t="shared" si="3"/>
        <v>2.8</v>
      </c>
      <c r="H44" s="38"/>
      <c r="I44" s="38"/>
      <c r="J44" s="83"/>
      <c r="K44" s="83"/>
      <c r="L44" s="83"/>
      <c r="M44" s="83"/>
      <c r="N44" s="38"/>
    </row>
    <row r="45" spans="1:14" ht="23.45" customHeight="1" x14ac:dyDescent="0.25">
      <c r="A45" s="38">
        <v>30</v>
      </c>
      <c r="B45" s="86" t="s">
        <v>190</v>
      </c>
      <c r="C45" s="38">
        <v>29</v>
      </c>
      <c r="D45" s="80">
        <v>2</v>
      </c>
      <c r="E45" s="81">
        <v>0.7</v>
      </c>
      <c r="F45" s="87">
        <f t="shared" si="2"/>
        <v>1.4</v>
      </c>
      <c r="G45" s="85">
        <f t="shared" si="3"/>
        <v>40.599999999999994</v>
      </c>
      <c r="H45" s="38"/>
      <c r="I45" s="38"/>
      <c r="J45" s="83"/>
      <c r="K45" s="83"/>
      <c r="L45" s="83"/>
      <c r="M45" s="83"/>
      <c r="N45" s="38"/>
    </row>
    <row r="46" spans="1:14" ht="23.45" customHeight="1" x14ac:dyDescent="0.25">
      <c r="A46" s="38">
        <v>31</v>
      </c>
      <c r="B46" s="86" t="s">
        <v>191</v>
      </c>
      <c r="C46" s="38">
        <v>14</v>
      </c>
      <c r="D46" s="80">
        <v>2</v>
      </c>
      <c r="E46" s="81">
        <v>0.7</v>
      </c>
      <c r="F46" s="87">
        <f t="shared" si="2"/>
        <v>1.4</v>
      </c>
      <c r="G46" s="85">
        <f t="shared" si="3"/>
        <v>19.599999999999998</v>
      </c>
      <c r="H46" s="38"/>
      <c r="I46" s="38"/>
      <c r="J46" s="83"/>
      <c r="K46" s="83"/>
      <c r="L46" s="83"/>
      <c r="M46" s="83"/>
      <c r="N46" s="38"/>
    </row>
    <row r="47" spans="1:14" ht="23.45" customHeight="1" x14ac:dyDescent="0.25">
      <c r="A47" s="38">
        <v>32</v>
      </c>
      <c r="B47" s="86" t="s">
        <v>192</v>
      </c>
      <c r="C47" s="38">
        <v>11</v>
      </c>
      <c r="D47" s="80">
        <v>2</v>
      </c>
      <c r="E47" s="81">
        <v>0.7</v>
      </c>
      <c r="F47" s="87">
        <f t="shared" si="2"/>
        <v>1.4</v>
      </c>
      <c r="G47" s="85">
        <f t="shared" si="3"/>
        <v>15.399999999999999</v>
      </c>
      <c r="H47" s="38"/>
      <c r="I47" s="38"/>
      <c r="J47" s="83"/>
      <c r="K47" s="83"/>
      <c r="L47" s="83"/>
      <c r="M47" s="83"/>
      <c r="N47" s="38"/>
    </row>
    <row r="48" spans="1:14" ht="23.45" customHeight="1" x14ac:dyDescent="0.25">
      <c r="A48" s="38">
        <v>33</v>
      </c>
      <c r="B48" s="86" t="s">
        <v>193</v>
      </c>
      <c r="C48" s="38">
        <v>3</v>
      </c>
      <c r="D48" s="80">
        <v>2</v>
      </c>
      <c r="E48" s="81">
        <v>0.7</v>
      </c>
      <c r="F48" s="87">
        <f t="shared" si="2"/>
        <v>1.4</v>
      </c>
      <c r="G48" s="85">
        <f t="shared" si="3"/>
        <v>4.1999999999999993</v>
      </c>
      <c r="H48" s="38"/>
      <c r="I48" s="38"/>
      <c r="J48" s="83"/>
      <c r="K48" s="83"/>
      <c r="L48" s="83"/>
      <c r="M48" s="83"/>
      <c r="N48" s="38"/>
    </row>
    <row r="49" spans="1:14" ht="23.45" customHeight="1" x14ac:dyDescent="0.25">
      <c r="A49" s="38">
        <v>34</v>
      </c>
      <c r="B49" s="86" t="s">
        <v>194</v>
      </c>
      <c r="C49" s="38">
        <v>1</v>
      </c>
      <c r="D49" s="80">
        <v>2</v>
      </c>
      <c r="E49" s="81">
        <v>0.7</v>
      </c>
      <c r="F49" s="87">
        <f t="shared" si="2"/>
        <v>1.4</v>
      </c>
      <c r="G49" s="85">
        <f t="shared" si="3"/>
        <v>1.4</v>
      </c>
      <c r="H49" s="38"/>
      <c r="I49" s="38"/>
      <c r="J49" s="83"/>
      <c r="K49" s="83"/>
      <c r="L49" s="83"/>
      <c r="M49" s="83"/>
      <c r="N49" s="38"/>
    </row>
    <row r="50" spans="1:14" s="39" customFormat="1" ht="23.45" customHeight="1" x14ac:dyDescent="0.25">
      <c r="A50" s="38">
        <v>35</v>
      </c>
      <c r="B50" s="86" t="s">
        <v>195</v>
      </c>
      <c r="C50" s="38">
        <v>2</v>
      </c>
      <c r="D50" s="80">
        <v>2</v>
      </c>
      <c r="E50" s="81">
        <v>0.7</v>
      </c>
      <c r="F50" s="87">
        <f t="shared" si="2"/>
        <v>1.4</v>
      </c>
      <c r="G50" s="85">
        <f t="shared" si="3"/>
        <v>2.8</v>
      </c>
      <c r="H50" s="38"/>
      <c r="I50" s="38"/>
      <c r="J50" s="83"/>
      <c r="K50" s="83"/>
      <c r="L50" s="83"/>
      <c r="M50" s="83"/>
      <c r="N50" s="38"/>
    </row>
    <row r="51" spans="1:14" s="39" customFormat="1" ht="23.45" customHeight="1" x14ac:dyDescent="0.25">
      <c r="A51" s="38">
        <v>36</v>
      </c>
      <c r="B51" s="86" t="s">
        <v>196</v>
      </c>
      <c r="C51" s="38">
        <v>2</v>
      </c>
      <c r="D51" s="80">
        <v>2</v>
      </c>
      <c r="E51" s="81">
        <v>0.7</v>
      </c>
      <c r="F51" s="87">
        <f t="shared" si="2"/>
        <v>1.4</v>
      </c>
      <c r="G51" s="85">
        <f t="shared" si="3"/>
        <v>2.8</v>
      </c>
      <c r="H51" s="38"/>
      <c r="I51" s="38"/>
      <c r="J51" s="83"/>
      <c r="K51" s="83"/>
      <c r="L51" s="83"/>
      <c r="M51" s="83"/>
      <c r="N51" s="38"/>
    </row>
    <row r="52" spans="1:14" s="39" customFormat="1" ht="23.45" customHeight="1" x14ac:dyDescent="0.25">
      <c r="A52" s="38">
        <v>37</v>
      </c>
      <c r="B52" s="86" t="s">
        <v>197</v>
      </c>
      <c r="C52" s="38">
        <v>1</v>
      </c>
      <c r="D52" s="80">
        <v>2</v>
      </c>
      <c r="E52" s="81">
        <v>0.7</v>
      </c>
      <c r="F52" s="87">
        <f t="shared" si="2"/>
        <v>1.4</v>
      </c>
      <c r="G52" s="85">
        <f t="shared" si="3"/>
        <v>1.4</v>
      </c>
      <c r="H52" s="38"/>
      <c r="I52" s="38"/>
      <c r="J52" s="83"/>
      <c r="K52" s="83"/>
      <c r="L52" s="83"/>
      <c r="M52" s="83"/>
      <c r="N52" s="38"/>
    </row>
    <row r="53" spans="1:14" s="39" customFormat="1" ht="23.45" customHeight="1" x14ac:dyDescent="0.25">
      <c r="A53" s="38">
        <v>38</v>
      </c>
      <c r="B53" s="86" t="s">
        <v>198</v>
      </c>
      <c r="C53" s="38">
        <v>2</v>
      </c>
      <c r="D53" s="80">
        <v>2</v>
      </c>
      <c r="E53" s="81">
        <v>0.7</v>
      </c>
      <c r="F53" s="87">
        <f t="shared" si="2"/>
        <v>1.4</v>
      </c>
      <c r="G53" s="85">
        <f t="shared" si="3"/>
        <v>2.8</v>
      </c>
      <c r="H53" s="38"/>
      <c r="I53" s="38"/>
      <c r="J53" s="83"/>
      <c r="K53" s="83"/>
      <c r="L53" s="83"/>
      <c r="M53" s="83"/>
      <c r="N53" s="38"/>
    </row>
    <row r="54" spans="1:14" s="39" customFormat="1" ht="23.45" customHeight="1" x14ac:dyDescent="0.25">
      <c r="A54" s="38">
        <v>39</v>
      </c>
      <c r="B54" s="86" t="s">
        <v>199</v>
      </c>
      <c r="C54" s="38">
        <v>25</v>
      </c>
      <c r="D54" s="80">
        <v>2</v>
      </c>
      <c r="E54" s="81">
        <v>0.7</v>
      </c>
      <c r="F54" s="87">
        <f t="shared" si="2"/>
        <v>1.4</v>
      </c>
      <c r="G54" s="85">
        <f t="shared" si="3"/>
        <v>35</v>
      </c>
      <c r="H54" s="38"/>
      <c r="I54" s="38"/>
      <c r="J54" s="83"/>
      <c r="K54" s="83"/>
      <c r="L54" s="83"/>
      <c r="M54" s="83"/>
      <c r="N54" s="38"/>
    </row>
    <row r="55" spans="1:14" s="39" customFormat="1" ht="23.45" customHeight="1" x14ac:dyDescent="0.25">
      <c r="A55" s="38">
        <v>40</v>
      </c>
      <c r="B55" s="86" t="s">
        <v>200</v>
      </c>
      <c r="C55" s="38">
        <v>23</v>
      </c>
      <c r="D55" s="80">
        <v>2</v>
      </c>
      <c r="E55" s="81">
        <v>0.7</v>
      </c>
      <c r="F55" s="87">
        <f t="shared" si="2"/>
        <v>1.4</v>
      </c>
      <c r="G55" s="85">
        <f t="shared" si="3"/>
        <v>32.199999999999996</v>
      </c>
      <c r="H55" s="38"/>
      <c r="I55" s="38"/>
      <c r="J55" s="83"/>
      <c r="K55" s="83"/>
      <c r="L55" s="83"/>
      <c r="M55" s="83"/>
      <c r="N55" s="38"/>
    </row>
    <row r="56" spans="1:14" s="39" customFormat="1" ht="23.45" customHeight="1" x14ac:dyDescent="0.25">
      <c r="A56" s="38">
        <v>41</v>
      </c>
      <c r="B56" s="86" t="s">
        <v>201</v>
      </c>
      <c r="C56" s="38">
        <v>1</v>
      </c>
      <c r="D56" s="80">
        <v>2</v>
      </c>
      <c r="E56" s="81">
        <v>0.7</v>
      </c>
      <c r="F56" s="87">
        <f t="shared" si="2"/>
        <v>1.4</v>
      </c>
      <c r="G56" s="85">
        <f t="shared" si="3"/>
        <v>1.4</v>
      </c>
      <c r="H56" s="38"/>
      <c r="I56" s="38"/>
      <c r="J56" s="83"/>
      <c r="K56" s="83"/>
      <c r="L56" s="83"/>
      <c r="M56" s="83"/>
      <c r="N56" s="38"/>
    </row>
    <row r="57" spans="1:14" s="39" customFormat="1" ht="23.45" customHeight="1" x14ac:dyDescent="0.25">
      <c r="A57" s="38">
        <v>42</v>
      </c>
      <c r="B57" s="86" t="s">
        <v>202</v>
      </c>
      <c r="C57" s="38">
        <v>5</v>
      </c>
      <c r="D57" s="80">
        <v>2</v>
      </c>
      <c r="E57" s="81">
        <v>0.7</v>
      </c>
      <c r="F57" s="87">
        <f t="shared" si="2"/>
        <v>1.4</v>
      </c>
      <c r="G57" s="85">
        <f t="shared" si="3"/>
        <v>7</v>
      </c>
      <c r="H57" s="38"/>
      <c r="I57" s="38"/>
      <c r="J57" s="83"/>
      <c r="K57" s="83"/>
      <c r="L57" s="83"/>
      <c r="M57" s="83"/>
      <c r="N57" s="38"/>
    </row>
    <row r="58" spans="1:14" s="39" customFormat="1" ht="23.45" customHeight="1" x14ac:dyDescent="0.25">
      <c r="A58" s="38">
        <v>43</v>
      </c>
      <c r="B58" s="86" t="s">
        <v>203</v>
      </c>
      <c r="C58" s="38">
        <v>11</v>
      </c>
      <c r="D58" s="80">
        <v>2</v>
      </c>
      <c r="E58" s="81">
        <v>0.7</v>
      </c>
      <c r="F58" s="87">
        <f t="shared" si="2"/>
        <v>1.4</v>
      </c>
      <c r="G58" s="85">
        <f t="shared" si="3"/>
        <v>15.399999999999999</v>
      </c>
      <c r="H58" s="38"/>
      <c r="I58" s="38"/>
      <c r="J58" s="83"/>
      <c r="K58" s="83"/>
      <c r="L58" s="83"/>
      <c r="M58" s="83"/>
      <c r="N58" s="38"/>
    </row>
    <row r="59" spans="1:14" s="39" customFormat="1" ht="23.45" customHeight="1" x14ac:dyDescent="0.25">
      <c r="A59" s="38">
        <v>44</v>
      </c>
      <c r="B59" s="86" t="s">
        <v>204</v>
      </c>
      <c r="C59" s="38">
        <v>8</v>
      </c>
      <c r="D59" s="80">
        <v>2</v>
      </c>
      <c r="E59" s="81">
        <v>0.7</v>
      </c>
      <c r="F59" s="87">
        <f t="shared" si="2"/>
        <v>1.4</v>
      </c>
      <c r="G59" s="85">
        <f t="shared" si="3"/>
        <v>11.2</v>
      </c>
      <c r="H59" s="38"/>
      <c r="I59" s="38"/>
      <c r="J59" s="83"/>
      <c r="K59" s="83"/>
      <c r="L59" s="83"/>
      <c r="M59" s="83"/>
      <c r="N59" s="38"/>
    </row>
    <row r="60" spans="1:14" s="39" customFormat="1" ht="19.5" customHeight="1" x14ac:dyDescent="0.25">
      <c r="A60" s="38">
        <v>45</v>
      </c>
      <c r="B60" s="86" t="s">
        <v>205</v>
      </c>
      <c r="C60" s="38">
        <v>3</v>
      </c>
      <c r="D60" s="80">
        <v>2</v>
      </c>
      <c r="E60" s="81">
        <v>0.7</v>
      </c>
      <c r="F60" s="87">
        <f t="shared" si="2"/>
        <v>1.4</v>
      </c>
      <c r="G60" s="85">
        <f t="shared" si="3"/>
        <v>4.1999999999999993</v>
      </c>
      <c r="H60" s="38"/>
      <c r="I60" s="38"/>
      <c r="J60" s="83"/>
      <c r="K60" s="83"/>
      <c r="L60" s="83"/>
      <c r="M60" s="83"/>
      <c r="N60" s="38"/>
    </row>
    <row r="61" spans="1:14" s="39" customFormat="1" ht="23.45" customHeight="1" x14ac:dyDescent="0.25">
      <c r="A61" s="38">
        <v>46</v>
      </c>
      <c r="B61" s="86" t="s">
        <v>206</v>
      </c>
      <c r="C61" s="38">
        <v>3</v>
      </c>
      <c r="D61" s="80">
        <v>2</v>
      </c>
      <c r="E61" s="81">
        <v>0.7</v>
      </c>
      <c r="F61" s="87">
        <f t="shared" si="2"/>
        <v>1.4</v>
      </c>
      <c r="G61" s="85">
        <f t="shared" si="3"/>
        <v>4.1999999999999993</v>
      </c>
      <c r="H61" s="38"/>
      <c r="I61" s="38"/>
      <c r="J61" s="83"/>
      <c r="K61" s="83"/>
      <c r="L61" s="83"/>
      <c r="M61" s="83"/>
      <c r="N61" s="38"/>
    </row>
    <row r="62" spans="1:14" s="39" customFormat="1" ht="20.25" customHeight="1" x14ac:dyDescent="0.25">
      <c r="A62" s="38">
        <v>47</v>
      </c>
      <c r="B62" s="86" t="s">
        <v>207</v>
      </c>
      <c r="C62" s="38">
        <v>4</v>
      </c>
      <c r="D62" s="80">
        <v>2</v>
      </c>
      <c r="E62" s="81">
        <v>0.7</v>
      </c>
      <c r="F62" s="87">
        <f t="shared" si="2"/>
        <v>1.4</v>
      </c>
      <c r="G62" s="85">
        <f t="shared" si="3"/>
        <v>5.6</v>
      </c>
      <c r="H62" s="38"/>
      <c r="I62" s="38"/>
      <c r="J62" s="83"/>
      <c r="K62" s="83"/>
      <c r="L62" s="83"/>
      <c r="M62" s="83"/>
      <c r="N62" s="38"/>
    </row>
    <row r="63" spans="1:14" s="39" customFormat="1" ht="23.45" customHeight="1" x14ac:dyDescent="0.25">
      <c r="A63" s="38">
        <v>48</v>
      </c>
      <c r="B63" s="86" t="s">
        <v>208</v>
      </c>
      <c r="C63" s="38">
        <v>16</v>
      </c>
      <c r="D63" s="80">
        <v>2</v>
      </c>
      <c r="E63" s="81">
        <v>0.7</v>
      </c>
      <c r="F63" s="87">
        <f t="shared" si="2"/>
        <v>1.4</v>
      </c>
      <c r="G63" s="85">
        <f t="shared" si="3"/>
        <v>22.4</v>
      </c>
      <c r="H63" s="38"/>
      <c r="I63" s="38"/>
      <c r="J63" s="83"/>
      <c r="K63" s="83"/>
      <c r="L63" s="83"/>
      <c r="M63" s="83"/>
      <c r="N63" s="38"/>
    </row>
    <row r="64" spans="1:14" s="39" customFormat="1" ht="23.45" customHeight="1" x14ac:dyDescent="0.25">
      <c r="A64" s="38">
        <v>49</v>
      </c>
      <c r="B64" s="86" t="s">
        <v>209</v>
      </c>
      <c r="C64" s="38">
        <v>6</v>
      </c>
      <c r="D64" s="80">
        <v>2</v>
      </c>
      <c r="E64" s="81">
        <v>0.7</v>
      </c>
      <c r="F64" s="87">
        <f t="shared" si="2"/>
        <v>1.4</v>
      </c>
      <c r="G64" s="85">
        <f t="shared" si="3"/>
        <v>8.3999999999999986</v>
      </c>
      <c r="H64" s="38"/>
      <c r="I64" s="38"/>
      <c r="J64" s="83"/>
      <c r="K64" s="83"/>
      <c r="L64" s="83"/>
      <c r="M64" s="83"/>
      <c r="N64" s="38"/>
    </row>
    <row r="65" spans="1:14" s="39" customFormat="1" ht="23.45" customHeight="1" x14ac:dyDescent="0.25">
      <c r="A65" s="38">
        <v>50</v>
      </c>
      <c r="B65" s="86" t="s">
        <v>210</v>
      </c>
      <c r="C65" s="38">
        <v>2</v>
      </c>
      <c r="D65" s="80">
        <v>2</v>
      </c>
      <c r="E65" s="81">
        <v>0.7</v>
      </c>
      <c r="F65" s="87">
        <f t="shared" si="2"/>
        <v>1.4</v>
      </c>
      <c r="G65" s="85">
        <f t="shared" si="3"/>
        <v>2.8</v>
      </c>
      <c r="H65" s="38"/>
      <c r="I65" s="38"/>
      <c r="J65" s="83"/>
      <c r="K65" s="83"/>
      <c r="L65" s="83"/>
      <c r="M65" s="83"/>
      <c r="N65" s="38"/>
    </row>
    <row r="66" spans="1:14" s="39" customFormat="1" ht="23.45" customHeight="1" x14ac:dyDescent="0.25">
      <c r="A66" s="38">
        <v>51</v>
      </c>
      <c r="B66" s="86" t="s">
        <v>211</v>
      </c>
      <c r="C66" s="38">
        <v>1</v>
      </c>
      <c r="D66" s="80">
        <v>2</v>
      </c>
      <c r="E66" s="81">
        <v>0.7</v>
      </c>
      <c r="F66" s="87">
        <f t="shared" si="2"/>
        <v>1.4</v>
      </c>
      <c r="G66" s="85">
        <f t="shared" si="3"/>
        <v>1.4</v>
      </c>
      <c r="H66" s="38"/>
      <c r="I66" s="38"/>
      <c r="J66" s="83"/>
      <c r="K66" s="83"/>
      <c r="L66" s="83"/>
      <c r="M66" s="83"/>
      <c r="N66" s="38"/>
    </row>
    <row r="67" spans="1:14" s="39" customFormat="1" ht="23.45" customHeight="1" x14ac:dyDescent="0.25">
      <c r="A67" s="38">
        <v>52</v>
      </c>
      <c r="B67" s="86" t="s">
        <v>212</v>
      </c>
      <c r="C67" s="38">
        <v>4</v>
      </c>
      <c r="D67" s="80">
        <v>2</v>
      </c>
      <c r="E67" s="81">
        <v>0.7</v>
      </c>
      <c r="F67" s="87">
        <f t="shared" si="2"/>
        <v>1.4</v>
      </c>
      <c r="G67" s="85">
        <f t="shared" si="3"/>
        <v>5.6</v>
      </c>
      <c r="H67" s="38"/>
      <c r="I67" s="38"/>
      <c r="J67" s="83"/>
      <c r="K67" s="83"/>
      <c r="L67" s="83"/>
      <c r="M67" s="83"/>
      <c r="N67" s="38"/>
    </row>
    <row r="68" spans="1:14" s="39" customFormat="1" ht="19.5" customHeight="1" x14ac:dyDescent="0.25">
      <c r="A68" s="38">
        <v>53</v>
      </c>
      <c r="B68" s="86" t="s">
        <v>213</v>
      </c>
      <c r="C68" s="38">
        <v>6</v>
      </c>
      <c r="D68" s="80">
        <v>2</v>
      </c>
      <c r="E68" s="81">
        <v>0.7</v>
      </c>
      <c r="F68" s="87">
        <f t="shared" si="2"/>
        <v>1.4</v>
      </c>
      <c r="G68" s="85">
        <f t="shared" si="3"/>
        <v>8.3999999999999986</v>
      </c>
      <c r="H68" s="38"/>
      <c r="I68" s="38"/>
      <c r="J68" s="83"/>
      <c r="K68" s="83"/>
      <c r="L68" s="83"/>
      <c r="M68" s="83"/>
      <c r="N68" s="38"/>
    </row>
    <row r="69" spans="1:14" s="39" customFormat="1" ht="23.45" customHeight="1" x14ac:dyDescent="0.25">
      <c r="A69" s="38">
        <v>54</v>
      </c>
      <c r="B69" s="86" t="s">
        <v>214</v>
      </c>
      <c r="C69" s="38">
        <v>1</v>
      </c>
      <c r="D69" s="80">
        <v>2</v>
      </c>
      <c r="E69" s="81">
        <v>0.7</v>
      </c>
      <c r="F69" s="87">
        <f t="shared" si="2"/>
        <v>1.4</v>
      </c>
      <c r="G69" s="85">
        <f t="shared" si="3"/>
        <v>1.4</v>
      </c>
      <c r="H69" s="38"/>
      <c r="I69" s="38"/>
      <c r="J69" s="83"/>
      <c r="K69" s="83"/>
      <c r="L69" s="83"/>
      <c r="M69" s="83"/>
      <c r="N69" s="38"/>
    </row>
    <row r="70" spans="1:14" s="39" customFormat="1" ht="23.45" customHeight="1" x14ac:dyDescent="0.25">
      <c r="A70" s="38">
        <v>55</v>
      </c>
      <c r="B70" s="86" t="s">
        <v>215</v>
      </c>
      <c r="C70" s="38">
        <v>1</v>
      </c>
      <c r="D70" s="80">
        <v>2</v>
      </c>
      <c r="E70" s="81">
        <v>0.7</v>
      </c>
      <c r="F70" s="87">
        <f t="shared" si="2"/>
        <v>1.4</v>
      </c>
      <c r="G70" s="85">
        <f t="shared" si="3"/>
        <v>1.4</v>
      </c>
      <c r="H70" s="38"/>
      <c r="I70" s="38"/>
      <c r="J70" s="83"/>
      <c r="K70" s="83"/>
      <c r="L70" s="83"/>
      <c r="M70" s="83"/>
      <c r="N70" s="38"/>
    </row>
  </sheetData>
  <mergeCells count="4">
    <mergeCell ref="A1:H1"/>
    <mergeCell ref="A2:H2"/>
    <mergeCell ref="I7:I10"/>
    <mergeCell ref="A12:H12"/>
  </mergeCells>
  <pageMargins left="0.56999999999999995" right="0.23" top="0.75" bottom="0.75" header="0.3" footer="0.3"/>
  <pageSetup paperSize="9" scale="93" orientation="portrait" verticalDpi="0" r:id="rId1"/>
  <headerFooter>
    <oddFooter>&amp;CTrang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Hệ số</vt:lpstr>
      <vt:lpstr>PL2. Phân loại xã</vt:lpstr>
      <vt:lpstr>PL3.Theo DS</vt:lpstr>
      <vt:lpstr>PL4.Theo DT</vt:lpstr>
      <vt:lpstr>PL5.Theo Điểm số di tích</vt:lpstr>
      <vt:lpstr>'PL4.Theo DT'!Print_Area</vt:lpstr>
      <vt:lpstr>'Hệ số'!Print_Titles</vt:lpstr>
      <vt:lpstr>'PL2. Phân loại xã'!Print_Titles</vt:lpstr>
      <vt:lpstr>'PL3.Theo DS'!Print_Titles</vt:lpstr>
      <vt:lpstr>'PL4.Theo DT'!Print_Titles</vt:lpstr>
      <vt:lpstr>'PL5.Theo Điểm số di tích'!Print_Titles</vt:lpstr>
      <vt:lpstr>'PL5.Theo Điểm số di tích'!qg_5</vt:lpstr>
      <vt:lpstr>'PL5.Theo Điểm số di tích'!QGDB_5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2026-06-17T03:25:49Z</cp:lastPrinted>
  <dcterms:created xsi:type="dcterms:W3CDTF">2026-02-24T03:08:31Z</dcterms:created>
  <dcterms:modified xsi:type="dcterms:W3CDTF">2026-06-25T09:00:25Z</dcterms:modified>
</cp:coreProperties>
</file>