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8 NHIỆM VỤ TỈNH GIAO\nhiệm vụ 2025\6. nghị quyết thu phi lệ phí cấp giấy CN\8 Tờ trình sở phê duyệt Đề án\"/>
    </mc:Choice>
  </mc:AlternateContent>
  <xr:revisionPtr revIDLastSave="0" documentId="13_ncr:1_{D0EA5790-0CBA-4D76-9DCF-D14A6AB0575F}" xr6:coauthVersionLast="47" xr6:coauthVersionMax="47" xr10:uidLastSave="{00000000-0000-0000-0000-000000000000}"/>
  <bookViews>
    <workbookView xWindow="-120" yWindow="-120" windowWidth="20730" windowHeight="11160" tabRatio="596" firstSheet="4" activeTab="9" xr2:uid="{00000000-000D-0000-FFFF-FFFF00000000}"/>
  </bookViews>
  <sheets>
    <sheet name="PHỤ LỤC 1" sheetId="5" r:id="rId1"/>
    <sheet name="PHU LUC 2" sheetId="6" r:id="rId2"/>
    <sheet name="PHU LUC 3" sheetId="10" r:id="rId3"/>
    <sheet name="PHỤ LỤC 4" sheetId="11" r:id="rId4"/>
    <sheet name="PL4A" sheetId="12" r:id="rId5"/>
    <sheet name="PL4B" sheetId="13" r:id="rId6"/>
    <sheet name="B1-SS Phi CG" sheetId="4" r:id="rId7"/>
    <sheet name="B2-SS Khai thac" sheetId="2" r:id="rId8"/>
    <sheet name="BIEU 03-SS LE PHI" sheetId="9" r:id="rId9"/>
    <sheet name="Biểu 04-SS" sheetId="7" r:id="rId10"/>
    <sheet name="Sheet1" sheetId="14" r:id="rId11"/>
  </sheets>
  <externalReferences>
    <externalReference r:id="rId12"/>
  </externalReferences>
  <definedNames>
    <definedName name="_xlnm._FilterDatabase" localSheetId="6" hidden="1">'B1-SS Phi CG'!$A$8:$O$8</definedName>
    <definedName name="_Hlk177748015" localSheetId="3">'PHỤ LỤC 4'!$A$6</definedName>
    <definedName name="_xlnm.Print_Area" localSheetId="6">'B1-SS Phi CG'!$A$1:$N$202</definedName>
    <definedName name="_xlnm.Print_Area" localSheetId="7">'B2-SS Khai thac'!$A$1:$J$27</definedName>
    <definedName name="_xlnm.Print_Area" localSheetId="8">'BIEU 03-SS LE PHI'!$A$1:$F$29</definedName>
    <definedName name="_xlnm.Print_Area" localSheetId="9">'Biểu 04-SS'!$A$1:$H$16</definedName>
    <definedName name="_xlnm.Print_Area" localSheetId="0">'PHỤ LỤC 1'!$A$1:$L$202</definedName>
    <definedName name="_xlnm.Print_Area" localSheetId="1">'PHU LUC 2'!$A$1:$L$27</definedName>
    <definedName name="_xlnm.Print_Area" localSheetId="2">'PHU LUC 3'!$A$1:$F$29</definedName>
    <definedName name="_xlnm.Print_Area" localSheetId="3">'PHỤ LỤC 4'!$A$1:$D$14</definedName>
    <definedName name="_xlnm.Print_Area" localSheetId="4">PL4A!$A$1:$F$33</definedName>
    <definedName name="_xlnm.Print_Area" localSheetId="5">PL4B!$A$1:$F$31</definedName>
    <definedName name="_xlnm.Print_Titles" localSheetId="6">'B1-SS Phi CG'!$7:$8</definedName>
    <definedName name="_xlnm.Print_Titles" localSheetId="7">'B2-SS Khai thac'!$6:$7</definedName>
    <definedName name="_xlnm.Print_Titles" localSheetId="8">'BIEU 03-SS LE PHI'!$6:$7</definedName>
    <definedName name="_xlnm.Print_Titles" localSheetId="9">'Biểu 04-SS'!$4:$6</definedName>
    <definedName name="_xlnm.Print_Titles" localSheetId="0">'PHỤ LỤC 1'!$7:$8</definedName>
    <definedName name="_xlnm.Print_Titles" localSheetId="1">'PHU LUC 2'!$6:$7</definedName>
    <definedName name="_xlnm.Print_Titles" localSheetId="2">'PHU LUC 3'!$6:$7</definedName>
    <definedName name="_xlnm.Print_Titles" localSheetId="4">PL4A!$5:$5</definedName>
    <definedName name="_xlnm.Print_Titles" localSheetId="5">PL4B!$5:$5</definedName>
  </definedNames>
  <calcPr calcId="191029"/>
  <extLst>
    <ext uri="GoogleSheetsCustomDataVersion2">
      <go:sheetsCustomData xmlns:go="http://customooxmlschemas.google.com/" r:id="rId13" roundtripDataChecksum="yHmFU0mJgDvi5jp8QLimEotqu/28clKF+6SPCurOBTI="/>
    </ext>
  </extLst>
</workbook>
</file>

<file path=xl/calcChain.xml><?xml version="1.0" encoding="utf-8"?>
<calcChain xmlns="http://schemas.openxmlformats.org/spreadsheetml/2006/main">
  <c r="F11" i="14" l="1"/>
  <c r="F9" i="14"/>
  <c r="E31" i="13"/>
  <c r="F31" i="13" s="1"/>
  <c r="E30" i="13"/>
  <c r="D30" i="13"/>
  <c r="F30" i="13" s="1"/>
  <c r="F29" i="13"/>
  <c r="E29" i="13"/>
  <c r="F27" i="13"/>
  <c r="F25" i="13"/>
  <c r="E25" i="13"/>
  <c r="F24" i="13"/>
  <c r="F23" i="13" s="1"/>
  <c r="E24" i="13"/>
  <c r="F22" i="13"/>
  <c r="F21" i="13" s="1"/>
  <c r="E20" i="13"/>
  <c r="F20" i="13" s="1"/>
  <c r="E19" i="13"/>
  <c r="F19" i="13" s="1"/>
  <c r="F17" i="13"/>
  <c r="E10" i="13"/>
  <c r="E14" i="13" s="1"/>
  <c r="F14" i="13" s="1"/>
  <c r="E9" i="13"/>
  <c r="E13" i="13" s="1"/>
  <c r="F13" i="13" s="1"/>
  <c r="E8" i="13"/>
  <c r="E12" i="13" s="1"/>
  <c r="F12" i="13" s="1"/>
  <c r="F11" i="13" s="1"/>
  <c r="E33" i="12"/>
  <c r="D33" i="12"/>
  <c r="F33" i="12" s="1"/>
  <c r="F32" i="12"/>
  <c r="E32" i="12"/>
  <c r="D32" i="12"/>
  <c r="E31" i="12"/>
  <c r="F31" i="12" s="1"/>
  <c r="F29" i="12"/>
  <c r="E27" i="12"/>
  <c r="F27" i="12" s="1"/>
  <c r="E26" i="12"/>
  <c r="F26" i="12" s="1"/>
  <c r="D26" i="12"/>
  <c r="F25" i="12"/>
  <c r="E25" i="12"/>
  <c r="F23" i="12"/>
  <c r="E21" i="12"/>
  <c r="F21" i="12" s="1"/>
  <c r="E20" i="12"/>
  <c r="F20" i="12" s="1"/>
  <c r="D20" i="12"/>
  <c r="E19" i="12"/>
  <c r="F19" i="12" s="1"/>
  <c r="F18" i="12" s="1"/>
  <c r="F17" i="12"/>
  <c r="F16" i="12" s="1"/>
  <c r="D10" i="11"/>
  <c r="D11" i="11"/>
  <c r="D12" i="11"/>
  <c r="D13" i="11"/>
  <c r="D9" i="11"/>
  <c r="D11" i="9"/>
  <c r="D12" i="9"/>
  <c r="D14" i="9"/>
  <c r="D15" i="9"/>
  <c r="D16" i="9"/>
  <c r="D23" i="9"/>
  <c r="D24" i="9"/>
  <c r="D25" i="9"/>
  <c r="D27" i="9"/>
  <c r="D28" i="9"/>
  <c r="D29" i="9"/>
  <c r="D10" i="9"/>
  <c r="D11" i="2"/>
  <c r="D13" i="2"/>
  <c r="D14" i="2"/>
  <c r="D16" i="2"/>
  <c r="D17" i="2"/>
  <c r="D18" i="2"/>
  <c r="D21" i="2"/>
  <c r="D22" i="2"/>
  <c r="D23" i="2"/>
  <c r="D25" i="2"/>
  <c r="D26" i="2"/>
  <c r="D27" i="2"/>
  <c r="D10" i="2"/>
  <c r="D11" i="10"/>
  <c r="D12" i="10"/>
  <c r="D14" i="10"/>
  <c r="D15" i="10"/>
  <c r="D16" i="10"/>
  <c r="D23" i="10"/>
  <c r="D24" i="10"/>
  <c r="D25" i="10"/>
  <c r="D27" i="10"/>
  <c r="D28" i="10"/>
  <c r="D29" i="10"/>
  <c r="D10" i="10"/>
  <c r="D11" i="6"/>
  <c r="D13" i="6"/>
  <c r="D14" i="6"/>
  <c r="D16" i="6"/>
  <c r="D17" i="6"/>
  <c r="D18" i="6"/>
  <c r="D21" i="6"/>
  <c r="D22" i="6"/>
  <c r="D23" i="6"/>
  <c r="D25" i="6"/>
  <c r="D26" i="6"/>
  <c r="D27" i="6"/>
  <c r="D10" i="6"/>
  <c r="F18" i="13" l="1"/>
  <c r="F16" i="13" s="1"/>
  <c r="F28" i="13"/>
  <c r="F26" i="13" s="1"/>
  <c r="F9" i="13"/>
  <c r="F10" i="13"/>
  <c r="F8" i="13"/>
  <c r="E8" i="12"/>
  <c r="F28" i="12"/>
  <c r="F30" i="12"/>
  <c r="F24" i="12"/>
  <c r="F22" i="12" s="1"/>
  <c r="F21" i="10"/>
  <c r="D21" i="10" s="1"/>
  <c r="F20" i="10"/>
  <c r="D20" i="10" s="1"/>
  <c r="F19" i="10"/>
  <c r="D19" i="10" s="1"/>
  <c r="F21" i="9"/>
  <c r="D21" i="9" s="1"/>
  <c r="F20" i="9"/>
  <c r="D20" i="9" s="1"/>
  <c r="F19" i="9"/>
  <c r="D19" i="9" s="1"/>
  <c r="F7" i="13" l="1"/>
  <c r="E9" i="12"/>
  <c r="E10" i="12"/>
  <c r="E12" i="12"/>
  <c r="F12" i="12" s="1"/>
  <c r="F8" i="12"/>
  <c r="Q18" i="4"/>
  <c r="R18" i="4"/>
  <c r="Q24" i="4"/>
  <c r="R24" i="4"/>
  <c r="Q25" i="4"/>
  <c r="R25" i="4"/>
  <c r="Q28" i="4"/>
  <c r="R28" i="4"/>
  <c r="Q31" i="4"/>
  <c r="R31" i="4"/>
  <c r="Q32" i="4"/>
  <c r="R32" i="4"/>
  <c r="Q41" i="4"/>
  <c r="R41" i="4"/>
  <c r="Q50" i="4"/>
  <c r="R50" i="4"/>
  <c r="Q51" i="4"/>
  <c r="R51" i="4"/>
  <c r="Q54" i="4"/>
  <c r="R54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72" i="4"/>
  <c r="R72" i="4"/>
  <c r="Q73" i="4"/>
  <c r="R73" i="4"/>
  <c r="Q76" i="4"/>
  <c r="R76" i="4"/>
  <c r="Q79" i="4"/>
  <c r="R79" i="4"/>
  <c r="Q80" i="4"/>
  <c r="R80" i="4"/>
  <c r="Q89" i="4"/>
  <c r="R89" i="4"/>
  <c r="Q98" i="4"/>
  <c r="R98" i="4"/>
  <c r="Q99" i="4"/>
  <c r="R99" i="4"/>
  <c r="Q102" i="4"/>
  <c r="R102" i="4"/>
  <c r="Q105" i="4"/>
  <c r="R105" i="4"/>
  <c r="Q106" i="4"/>
  <c r="R106" i="4"/>
  <c r="Q107" i="4"/>
  <c r="R107" i="4"/>
  <c r="Q113" i="4"/>
  <c r="R113" i="4"/>
  <c r="Q119" i="4"/>
  <c r="R119" i="4"/>
  <c r="Q120" i="4"/>
  <c r="R120" i="4"/>
  <c r="Q126" i="4"/>
  <c r="R126" i="4"/>
  <c r="Q132" i="4"/>
  <c r="R132" i="4"/>
  <c r="Q133" i="4"/>
  <c r="R133" i="4"/>
  <c r="Q142" i="4"/>
  <c r="R142" i="4"/>
  <c r="Q151" i="4"/>
  <c r="R151" i="4"/>
  <c r="Q152" i="4"/>
  <c r="R152" i="4"/>
  <c r="Q161" i="4"/>
  <c r="R161" i="4"/>
  <c r="Q170" i="4"/>
  <c r="R170" i="4"/>
  <c r="Q171" i="4"/>
  <c r="R171" i="4"/>
  <c r="Q172" i="4"/>
  <c r="R172" i="4"/>
  <c r="Q178" i="4"/>
  <c r="R178" i="4"/>
  <c r="Q184" i="4"/>
  <c r="R184" i="4"/>
  <c r="Q185" i="4"/>
  <c r="R185" i="4"/>
  <c r="Q194" i="4"/>
  <c r="R194" i="4"/>
  <c r="E14" i="12" l="1"/>
  <c r="F14" i="12" s="1"/>
  <c r="F11" i="12" s="1"/>
  <c r="F10" i="12"/>
  <c r="E13" i="12"/>
  <c r="F13" i="12" s="1"/>
  <c r="F9" i="12"/>
  <c r="I27" i="6"/>
  <c r="E27" i="6"/>
  <c r="I26" i="6"/>
  <c r="E26" i="6"/>
  <c r="I25" i="6"/>
  <c r="E25" i="6"/>
  <c r="I23" i="6"/>
  <c r="E23" i="6"/>
  <c r="I22" i="6"/>
  <c r="E22" i="6"/>
  <c r="I21" i="6"/>
  <c r="E21" i="6"/>
  <c r="I18" i="6"/>
  <c r="E18" i="6"/>
  <c r="I17" i="6"/>
  <c r="E17" i="6"/>
  <c r="I16" i="6"/>
  <c r="E16" i="6"/>
  <c r="I14" i="6"/>
  <c r="E14" i="6"/>
  <c r="I13" i="6"/>
  <c r="E13" i="6"/>
  <c r="I11" i="6"/>
  <c r="E11" i="6"/>
  <c r="I10" i="6"/>
  <c r="E10" i="6"/>
  <c r="I9" i="6"/>
  <c r="E9" i="6"/>
  <c r="H13" i="2"/>
  <c r="H14" i="2"/>
  <c r="H16" i="2"/>
  <c r="H17" i="2"/>
  <c r="H18" i="2"/>
  <c r="H21" i="2"/>
  <c r="H22" i="2"/>
  <c r="H23" i="2"/>
  <c r="H25" i="2"/>
  <c r="H26" i="2"/>
  <c r="H27" i="2"/>
  <c r="H10" i="2"/>
  <c r="H11" i="2"/>
  <c r="H9" i="2"/>
  <c r="E10" i="2"/>
  <c r="E11" i="2"/>
  <c r="E13" i="2"/>
  <c r="E14" i="2"/>
  <c r="E16" i="2"/>
  <c r="E17" i="2"/>
  <c r="E18" i="2"/>
  <c r="E21" i="2"/>
  <c r="E22" i="2"/>
  <c r="E23" i="2"/>
  <c r="E25" i="2"/>
  <c r="E26" i="2"/>
  <c r="E27" i="2"/>
  <c r="E9" i="2"/>
  <c r="D9" i="2" s="1"/>
  <c r="F7" i="12" l="1"/>
  <c r="E202" i="5"/>
  <c r="E201" i="5"/>
  <c r="E200" i="5"/>
  <c r="E199" i="5"/>
  <c r="E198" i="5"/>
  <c r="E197" i="5"/>
  <c r="E196" i="5"/>
  <c r="E195" i="5"/>
  <c r="I193" i="5"/>
  <c r="H193" i="5" s="1"/>
  <c r="E193" i="5"/>
  <c r="I192" i="5"/>
  <c r="H192" i="5" s="1"/>
  <c r="E192" i="5"/>
  <c r="I191" i="5"/>
  <c r="H191" i="5" s="1"/>
  <c r="E191" i="5"/>
  <c r="I190" i="5"/>
  <c r="H190" i="5" s="1"/>
  <c r="E190" i="5"/>
  <c r="I189" i="5"/>
  <c r="H189" i="5" s="1"/>
  <c r="E189" i="5"/>
  <c r="I188" i="5"/>
  <c r="H188" i="5" s="1"/>
  <c r="E188" i="5"/>
  <c r="I187" i="5"/>
  <c r="H187" i="5" s="1"/>
  <c r="E187" i="5"/>
  <c r="I186" i="5"/>
  <c r="H186" i="5"/>
  <c r="E186" i="5"/>
  <c r="E183" i="5"/>
  <c r="E182" i="5"/>
  <c r="E181" i="5"/>
  <c r="E180" i="5"/>
  <c r="E179" i="5"/>
  <c r="I177" i="5"/>
  <c r="H177" i="5" s="1"/>
  <c r="E177" i="5"/>
  <c r="I176" i="5"/>
  <c r="H176" i="5" s="1"/>
  <c r="E176" i="5"/>
  <c r="I175" i="5"/>
  <c r="H175" i="5" s="1"/>
  <c r="E175" i="5"/>
  <c r="I174" i="5"/>
  <c r="H174" i="5" s="1"/>
  <c r="E174" i="5"/>
  <c r="I173" i="5"/>
  <c r="H173" i="5" s="1"/>
  <c r="E173" i="5"/>
  <c r="E169" i="5"/>
  <c r="E168" i="5"/>
  <c r="E167" i="5"/>
  <c r="E166" i="5"/>
  <c r="E165" i="5"/>
  <c r="E164" i="5"/>
  <c r="E163" i="5"/>
  <c r="E162" i="5"/>
  <c r="I160" i="5"/>
  <c r="H160" i="5" s="1"/>
  <c r="E160" i="5"/>
  <c r="I159" i="5"/>
  <c r="H159" i="5" s="1"/>
  <c r="E159" i="5"/>
  <c r="I158" i="5"/>
  <c r="H158" i="5" s="1"/>
  <c r="E158" i="5"/>
  <c r="I157" i="5"/>
  <c r="H157" i="5" s="1"/>
  <c r="E157" i="5"/>
  <c r="I156" i="5"/>
  <c r="H156" i="5" s="1"/>
  <c r="E156" i="5"/>
  <c r="I155" i="5"/>
  <c r="H155" i="5" s="1"/>
  <c r="E155" i="5"/>
  <c r="I154" i="5"/>
  <c r="H154" i="5" s="1"/>
  <c r="E154" i="5"/>
  <c r="I153" i="5"/>
  <c r="H153" i="5" s="1"/>
  <c r="E153" i="5"/>
  <c r="E150" i="5"/>
  <c r="E149" i="5"/>
  <c r="E148" i="5"/>
  <c r="E147" i="5"/>
  <c r="E146" i="5"/>
  <c r="E145" i="5"/>
  <c r="E144" i="5"/>
  <c r="E143" i="5"/>
  <c r="I141" i="5"/>
  <c r="H141" i="5" s="1"/>
  <c r="E141" i="5"/>
  <c r="I140" i="5"/>
  <c r="H140" i="5" s="1"/>
  <c r="E140" i="5"/>
  <c r="I139" i="5"/>
  <c r="H139" i="5" s="1"/>
  <c r="E139" i="5"/>
  <c r="I138" i="5"/>
  <c r="H138" i="5" s="1"/>
  <c r="E138" i="5"/>
  <c r="I137" i="5"/>
  <c r="H137" i="5" s="1"/>
  <c r="E137" i="5"/>
  <c r="I136" i="5"/>
  <c r="H136" i="5" s="1"/>
  <c r="E136" i="5"/>
  <c r="I135" i="5"/>
  <c r="H135" i="5" s="1"/>
  <c r="E135" i="5"/>
  <c r="I134" i="5"/>
  <c r="H134" i="5" s="1"/>
  <c r="E134" i="5"/>
  <c r="E131" i="5"/>
  <c r="E130" i="5"/>
  <c r="E129" i="5"/>
  <c r="E128" i="5"/>
  <c r="E127" i="5"/>
  <c r="I125" i="5"/>
  <c r="H125" i="5" s="1"/>
  <c r="E125" i="5"/>
  <c r="D125" i="5" s="1"/>
  <c r="I124" i="5"/>
  <c r="H124" i="5" s="1"/>
  <c r="E124" i="5"/>
  <c r="D124" i="5" s="1"/>
  <c r="I123" i="5"/>
  <c r="H123" i="5" s="1"/>
  <c r="E123" i="5"/>
  <c r="D123" i="5" s="1"/>
  <c r="K123" i="5" s="1"/>
  <c r="I122" i="5"/>
  <c r="H122" i="5" s="1"/>
  <c r="E122" i="5"/>
  <c r="D122" i="5" s="1"/>
  <c r="I121" i="5"/>
  <c r="H121" i="5" s="1"/>
  <c r="E121" i="5" s="1"/>
  <c r="D121" i="5" s="1"/>
  <c r="E118" i="5"/>
  <c r="E117" i="5"/>
  <c r="E116" i="5"/>
  <c r="E115" i="5"/>
  <c r="E114" i="5"/>
  <c r="I112" i="5"/>
  <c r="H112" i="5" s="1"/>
  <c r="E112" i="5"/>
  <c r="I111" i="5"/>
  <c r="H111" i="5" s="1"/>
  <c r="E111" i="5"/>
  <c r="I110" i="5"/>
  <c r="H110" i="5" s="1"/>
  <c r="E110" i="5"/>
  <c r="I109" i="5"/>
  <c r="H109" i="5" s="1"/>
  <c r="E109" i="5"/>
  <c r="I108" i="5"/>
  <c r="H108" i="5" s="1"/>
  <c r="E108" i="5"/>
  <c r="I103" i="5"/>
  <c r="H103" i="5" s="1"/>
  <c r="D103" i="5" s="1"/>
  <c r="I101" i="5"/>
  <c r="I104" i="5" s="1"/>
  <c r="H104" i="5" s="1"/>
  <c r="D104" i="5" s="1"/>
  <c r="L104" i="5" s="1"/>
  <c r="H100" i="5"/>
  <c r="D100" i="5" s="1"/>
  <c r="I97" i="5"/>
  <c r="H97" i="5" s="1"/>
  <c r="E97" i="5"/>
  <c r="I96" i="5"/>
  <c r="I168" i="5" s="1"/>
  <c r="H168" i="5" s="1"/>
  <c r="E96" i="5"/>
  <c r="I95" i="5"/>
  <c r="I167" i="5" s="1"/>
  <c r="H167" i="5" s="1"/>
  <c r="E95" i="5"/>
  <c r="I94" i="5"/>
  <c r="I166" i="5" s="1"/>
  <c r="H166" i="5" s="1"/>
  <c r="E94" i="5"/>
  <c r="I93" i="5"/>
  <c r="H93" i="5" s="1"/>
  <c r="E93" i="5"/>
  <c r="I92" i="5"/>
  <c r="I164" i="5" s="1"/>
  <c r="H164" i="5" s="1"/>
  <c r="E92" i="5"/>
  <c r="I91" i="5"/>
  <c r="E91" i="5"/>
  <c r="I90" i="5"/>
  <c r="H90" i="5" s="1"/>
  <c r="E90" i="5"/>
  <c r="H88" i="5"/>
  <c r="E88" i="5"/>
  <c r="H87" i="5"/>
  <c r="E87" i="5"/>
  <c r="H86" i="5"/>
  <c r="E86" i="5"/>
  <c r="H85" i="5"/>
  <c r="E85" i="5"/>
  <c r="H84" i="5"/>
  <c r="E84" i="5"/>
  <c r="H83" i="5"/>
  <c r="E83" i="5"/>
  <c r="H82" i="5"/>
  <c r="E82" i="5"/>
  <c r="D82" i="5" s="1"/>
  <c r="H81" i="5"/>
  <c r="E81" i="5"/>
  <c r="I77" i="5"/>
  <c r="H77" i="5"/>
  <c r="D77" i="5" s="1"/>
  <c r="I75" i="5"/>
  <c r="H75" i="5" s="1"/>
  <c r="D75" i="5" s="1"/>
  <c r="K75" i="5" s="1"/>
  <c r="H74" i="5"/>
  <c r="D74" i="5" s="1"/>
  <c r="I71" i="5"/>
  <c r="H71" i="5" s="1"/>
  <c r="E71" i="5"/>
  <c r="I70" i="5"/>
  <c r="H70" i="5" s="1"/>
  <c r="E70" i="5"/>
  <c r="I69" i="5"/>
  <c r="H69" i="5" s="1"/>
  <c r="E69" i="5"/>
  <c r="I68" i="5"/>
  <c r="H68" i="5" s="1"/>
  <c r="E68" i="5"/>
  <c r="I67" i="5"/>
  <c r="H67" i="5" s="1"/>
  <c r="E67" i="5"/>
  <c r="D65" i="5"/>
  <c r="D64" i="5"/>
  <c r="L64" i="5" s="1"/>
  <c r="D63" i="5"/>
  <c r="D62" i="5"/>
  <c r="D61" i="5"/>
  <c r="I55" i="5"/>
  <c r="H55" i="5"/>
  <c r="D55" i="5" s="1"/>
  <c r="I53" i="5"/>
  <c r="I56" i="5" s="1"/>
  <c r="H56" i="5" s="1"/>
  <c r="D56" i="5" s="1"/>
  <c r="H52" i="5"/>
  <c r="D52" i="5" s="1"/>
  <c r="I49" i="5"/>
  <c r="H49" i="5" s="1"/>
  <c r="E49" i="5"/>
  <c r="I48" i="5"/>
  <c r="I149" i="5" s="1"/>
  <c r="H149" i="5" s="1"/>
  <c r="E48" i="5"/>
  <c r="I47" i="5"/>
  <c r="I200" i="5" s="1"/>
  <c r="H200" i="5" s="1"/>
  <c r="D200" i="5" s="1"/>
  <c r="L200" i="5" s="1"/>
  <c r="E47" i="5"/>
  <c r="I46" i="5"/>
  <c r="I147" i="5" s="1"/>
  <c r="H147" i="5" s="1"/>
  <c r="E46" i="5"/>
  <c r="I45" i="5"/>
  <c r="E45" i="5"/>
  <c r="I44" i="5"/>
  <c r="H44" i="5" s="1"/>
  <c r="E44" i="5"/>
  <c r="I43" i="5"/>
  <c r="I196" i="5" s="1"/>
  <c r="H196" i="5" s="1"/>
  <c r="D196" i="5" s="1"/>
  <c r="E43" i="5"/>
  <c r="I42" i="5"/>
  <c r="I143" i="5" s="1"/>
  <c r="H143" i="5" s="1"/>
  <c r="E42" i="5"/>
  <c r="H40" i="5"/>
  <c r="E40" i="5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I29" i="5"/>
  <c r="H29" i="5" s="1"/>
  <c r="D29" i="5" s="1"/>
  <c r="I27" i="5"/>
  <c r="H26" i="5"/>
  <c r="D26" i="5" s="1"/>
  <c r="I23" i="5"/>
  <c r="E23" i="5"/>
  <c r="I22" i="5"/>
  <c r="I130" i="5" s="1"/>
  <c r="H130" i="5" s="1"/>
  <c r="E22" i="5"/>
  <c r="I21" i="5"/>
  <c r="E21" i="5"/>
  <c r="I20" i="5"/>
  <c r="H20" i="5" s="1"/>
  <c r="E20" i="5"/>
  <c r="I19" i="5"/>
  <c r="I114" i="5" s="1"/>
  <c r="E19" i="5"/>
  <c r="H17" i="5"/>
  <c r="E17" i="5"/>
  <c r="H16" i="5"/>
  <c r="E16" i="5"/>
  <c r="H15" i="5"/>
  <c r="E15" i="5"/>
  <c r="H14" i="5"/>
  <c r="E14" i="5"/>
  <c r="H13" i="5"/>
  <c r="E13" i="5"/>
  <c r="D13" i="5" s="1"/>
  <c r="E18" i="4"/>
  <c r="E24" i="4"/>
  <c r="E25" i="4"/>
  <c r="E28" i="4"/>
  <c r="E31" i="4"/>
  <c r="E32" i="4"/>
  <c r="E41" i="4"/>
  <c r="E50" i="4"/>
  <c r="E51" i="4"/>
  <c r="E54" i="4"/>
  <c r="E57" i="4"/>
  <c r="E58" i="4"/>
  <c r="E59" i="4"/>
  <c r="E60" i="4"/>
  <c r="E66" i="4"/>
  <c r="E72" i="4"/>
  <c r="E73" i="4"/>
  <c r="E76" i="4"/>
  <c r="E79" i="4"/>
  <c r="E80" i="4"/>
  <c r="E89" i="4"/>
  <c r="E98" i="4"/>
  <c r="E99" i="4"/>
  <c r="E102" i="4"/>
  <c r="E105" i="4"/>
  <c r="E106" i="4"/>
  <c r="E107" i="4"/>
  <c r="E113" i="4"/>
  <c r="E119" i="4"/>
  <c r="E120" i="4"/>
  <c r="E126" i="4"/>
  <c r="E132" i="4"/>
  <c r="E133" i="4"/>
  <c r="E142" i="4"/>
  <c r="E151" i="4"/>
  <c r="E152" i="4"/>
  <c r="E161" i="4"/>
  <c r="E170" i="4"/>
  <c r="E171" i="4"/>
  <c r="E172" i="4"/>
  <c r="E178" i="4"/>
  <c r="E184" i="4"/>
  <c r="E185" i="4"/>
  <c r="E194" i="4"/>
  <c r="J187" i="4"/>
  <c r="I187" i="4" s="1"/>
  <c r="J188" i="4"/>
  <c r="I188" i="4" s="1"/>
  <c r="J189" i="4"/>
  <c r="I189" i="4" s="1"/>
  <c r="J190" i="4"/>
  <c r="I190" i="4" s="1"/>
  <c r="J191" i="4"/>
  <c r="I191" i="4" s="1"/>
  <c r="J192" i="4"/>
  <c r="I192" i="4" s="1"/>
  <c r="J193" i="4"/>
  <c r="I193" i="4" s="1"/>
  <c r="J186" i="4"/>
  <c r="F202" i="4"/>
  <c r="F201" i="4"/>
  <c r="F200" i="4"/>
  <c r="F199" i="4"/>
  <c r="F198" i="4"/>
  <c r="F197" i="4"/>
  <c r="F196" i="4"/>
  <c r="F195" i="4"/>
  <c r="F193" i="4"/>
  <c r="F192" i="4"/>
  <c r="F191" i="4"/>
  <c r="F190" i="4"/>
  <c r="F189" i="4"/>
  <c r="F188" i="4"/>
  <c r="F187" i="4"/>
  <c r="I186" i="4"/>
  <c r="F186" i="4"/>
  <c r="J174" i="4"/>
  <c r="I174" i="4" s="1"/>
  <c r="J175" i="4"/>
  <c r="I175" i="4" s="1"/>
  <c r="J176" i="4"/>
  <c r="I176" i="4" s="1"/>
  <c r="J177" i="4"/>
  <c r="I177" i="4" s="1"/>
  <c r="J173" i="4"/>
  <c r="F183" i="4"/>
  <c r="F182" i="4"/>
  <c r="F181" i="4"/>
  <c r="F180" i="4"/>
  <c r="F179" i="4"/>
  <c r="F177" i="4"/>
  <c r="F176" i="4"/>
  <c r="F175" i="4"/>
  <c r="F174" i="4"/>
  <c r="F173" i="4"/>
  <c r="J154" i="4"/>
  <c r="I154" i="4" s="1"/>
  <c r="J155" i="4"/>
  <c r="I155" i="4" s="1"/>
  <c r="J156" i="4"/>
  <c r="I156" i="4" s="1"/>
  <c r="J157" i="4"/>
  <c r="I157" i="4" s="1"/>
  <c r="J158" i="4"/>
  <c r="I158" i="4" s="1"/>
  <c r="J159" i="4"/>
  <c r="I159" i="4" s="1"/>
  <c r="J160" i="4"/>
  <c r="I160" i="4" s="1"/>
  <c r="J153" i="4"/>
  <c r="F169" i="4"/>
  <c r="F168" i="4"/>
  <c r="F167" i="4"/>
  <c r="F166" i="4"/>
  <c r="F165" i="4"/>
  <c r="F164" i="4"/>
  <c r="F163" i="4"/>
  <c r="F162" i="4"/>
  <c r="F160" i="4"/>
  <c r="F159" i="4"/>
  <c r="F158" i="4"/>
  <c r="F157" i="4"/>
  <c r="F156" i="4"/>
  <c r="F155" i="4"/>
  <c r="F154" i="4"/>
  <c r="F153" i="4"/>
  <c r="J122" i="4"/>
  <c r="J123" i="4"/>
  <c r="J124" i="4"/>
  <c r="J125" i="4"/>
  <c r="J121" i="4"/>
  <c r="J103" i="4"/>
  <c r="I103" i="4" s="1"/>
  <c r="J101" i="4"/>
  <c r="I101" i="4" s="1"/>
  <c r="I100" i="4"/>
  <c r="J55" i="4"/>
  <c r="I55" i="4" s="1"/>
  <c r="J29" i="4"/>
  <c r="I29" i="4" s="1"/>
  <c r="J77" i="4"/>
  <c r="I77" i="4" s="1"/>
  <c r="J75" i="4"/>
  <c r="I75" i="4" s="1"/>
  <c r="I74" i="4"/>
  <c r="J53" i="4"/>
  <c r="J56" i="4" s="1"/>
  <c r="I52" i="4"/>
  <c r="I26" i="4"/>
  <c r="J27" i="4"/>
  <c r="I27" i="4" s="1"/>
  <c r="D130" i="5" l="1"/>
  <c r="D186" i="4"/>
  <c r="E186" i="4" s="1"/>
  <c r="D27" i="4"/>
  <c r="L27" i="4" s="1"/>
  <c r="Q27" i="4"/>
  <c r="R27" i="4"/>
  <c r="D26" i="4"/>
  <c r="L26" i="4" s="1"/>
  <c r="Q26" i="4"/>
  <c r="R26" i="4"/>
  <c r="D52" i="4"/>
  <c r="L52" i="4" s="1"/>
  <c r="Q52" i="4"/>
  <c r="R52" i="4"/>
  <c r="D74" i="4"/>
  <c r="E74" i="4" s="1"/>
  <c r="Q74" i="4"/>
  <c r="R74" i="4"/>
  <c r="D75" i="4"/>
  <c r="E75" i="4" s="1"/>
  <c r="Q75" i="4"/>
  <c r="R75" i="4"/>
  <c r="D77" i="4"/>
  <c r="E77" i="4" s="1"/>
  <c r="Q77" i="4"/>
  <c r="R77" i="4"/>
  <c r="D29" i="4"/>
  <c r="E29" i="4" s="1"/>
  <c r="Q29" i="4"/>
  <c r="R29" i="4"/>
  <c r="D55" i="4"/>
  <c r="E55" i="4" s="1"/>
  <c r="Q55" i="4"/>
  <c r="R55" i="4"/>
  <c r="D100" i="4"/>
  <c r="E100" i="4" s="1"/>
  <c r="Q100" i="4"/>
  <c r="R100" i="4"/>
  <c r="D101" i="4"/>
  <c r="E101" i="4" s="1"/>
  <c r="Q101" i="4"/>
  <c r="R101" i="4"/>
  <c r="D103" i="4"/>
  <c r="E103" i="4" s="1"/>
  <c r="Q103" i="4"/>
  <c r="R103" i="4"/>
  <c r="Q160" i="4"/>
  <c r="R160" i="4"/>
  <c r="Q159" i="4"/>
  <c r="R159" i="4"/>
  <c r="Q158" i="4"/>
  <c r="R158" i="4"/>
  <c r="Q157" i="4"/>
  <c r="R157" i="4"/>
  <c r="Q156" i="4"/>
  <c r="R156" i="4"/>
  <c r="Q155" i="4"/>
  <c r="R155" i="4"/>
  <c r="Q154" i="4"/>
  <c r="R154" i="4"/>
  <c r="Q177" i="4"/>
  <c r="R177" i="4"/>
  <c r="Q176" i="4"/>
  <c r="R176" i="4"/>
  <c r="Q175" i="4"/>
  <c r="R175" i="4"/>
  <c r="Q174" i="4"/>
  <c r="R174" i="4"/>
  <c r="Q186" i="4"/>
  <c r="R186" i="4"/>
  <c r="Q193" i="4"/>
  <c r="R193" i="4"/>
  <c r="Q192" i="4"/>
  <c r="R192" i="4"/>
  <c r="Q191" i="4"/>
  <c r="R191" i="4"/>
  <c r="Q190" i="4"/>
  <c r="R190" i="4"/>
  <c r="Q189" i="4"/>
  <c r="R189" i="4"/>
  <c r="Q188" i="4"/>
  <c r="R188" i="4"/>
  <c r="Q187" i="4"/>
  <c r="R187" i="4"/>
  <c r="D111" i="5"/>
  <c r="K111" i="5" s="1"/>
  <c r="D186" i="5"/>
  <c r="L186" i="5" s="1"/>
  <c r="D174" i="4"/>
  <c r="L174" i="4" s="1"/>
  <c r="D154" i="4"/>
  <c r="E154" i="4" s="1"/>
  <c r="D23" i="5"/>
  <c r="K23" i="5" s="1"/>
  <c r="D49" i="5"/>
  <c r="L49" i="5" s="1"/>
  <c r="D69" i="5"/>
  <c r="L69" i="5" s="1"/>
  <c r="D138" i="5"/>
  <c r="L138" i="5" s="1"/>
  <c r="H92" i="5"/>
  <c r="D92" i="5" s="1"/>
  <c r="L92" i="5" s="1"/>
  <c r="D137" i="5"/>
  <c r="K137" i="5" s="1"/>
  <c r="D176" i="5"/>
  <c r="D193" i="5"/>
  <c r="D22" i="5"/>
  <c r="K22" i="5" s="1"/>
  <c r="D34" i="5"/>
  <c r="K34" i="5" s="1"/>
  <c r="D83" i="5"/>
  <c r="K83" i="5" s="1"/>
  <c r="D135" i="5"/>
  <c r="K135" i="5" s="1"/>
  <c r="D156" i="5"/>
  <c r="L156" i="5" s="1"/>
  <c r="D166" i="5"/>
  <c r="L166" i="5" s="1"/>
  <c r="D108" i="5"/>
  <c r="K108" i="5" s="1"/>
  <c r="L124" i="5"/>
  <c r="D173" i="5"/>
  <c r="K173" i="5" s="1"/>
  <c r="L100" i="5"/>
  <c r="K100" i="5"/>
  <c r="D167" i="5"/>
  <c r="K167" i="5" s="1"/>
  <c r="D20" i="5"/>
  <c r="K20" i="5" s="1"/>
  <c r="D36" i="5"/>
  <c r="L36" i="5" s="1"/>
  <c r="D40" i="5"/>
  <c r="L40" i="5" s="1"/>
  <c r="D149" i="5"/>
  <c r="L149" i="5" s="1"/>
  <c r="H94" i="5"/>
  <c r="D94" i="5" s="1"/>
  <c r="H95" i="5"/>
  <c r="D95" i="5" s="1"/>
  <c r="L95" i="5" s="1"/>
  <c r="D97" i="5"/>
  <c r="K97" i="5" s="1"/>
  <c r="H101" i="5"/>
  <c r="D101" i="5" s="1"/>
  <c r="L101" i="5" s="1"/>
  <c r="D110" i="5"/>
  <c r="L110" i="5" s="1"/>
  <c r="D159" i="5"/>
  <c r="K159" i="5" s="1"/>
  <c r="D187" i="5"/>
  <c r="K187" i="5" s="1"/>
  <c r="D189" i="5"/>
  <c r="L189" i="5" s="1"/>
  <c r="D191" i="5"/>
  <c r="L191" i="5" s="1"/>
  <c r="I162" i="5"/>
  <c r="H162" i="5" s="1"/>
  <c r="D162" i="5" s="1"/>
  <c r="L162" i="5" s="1"/>
  <c r="D84" i="5"/>
  <c r="L84" i="5" s="1"/>
  <c r="D88" i="5"/>
  <c r="L88" i="5" s="1"/>
  <c r="D93" i="5"/>
  <c r="L93" i="5" s="1"/>
  <c r="D112" i="5"/>
  <c r="K112" i="5" s="1"/>
  <c r="D157" i="5"/>
  <c r="K157" i="5" s="1"/>
  <c r="D160" i="5"/>
  <c r="L160" i="5" s="1"/>
  <c r="D177" i="5"/>
  <c r="K177" i="5" s="1"/>
  <c r="K125" i="5"/>
  <c r="D44" i="5"/>
  <c r="K44" i="5" s="1"/>
  <c r="D140" i="5"/>
  <c r="L140" i="5" s="1"/>
  <c r="I165" i="5"/>
  <c r="H165" i="5" s="1"/>
  <c r="D165" i="5" s="1"/>
  <c r="K165" i="5" s="1"/>
  <c r="D14" i="5"/>
  <c r="D15" i="5"/>
  <c r="L15" i="5" s="1"/>
  <c r="D17" i="5"/>
  <c r="K17" i="5" s="1"/>
  <c r="H22" i="5"/>
  <c r="D35" i="5"/>
  <c r="D38" i="5"/>
  <c r="H43" i="5"/>
  <c r="D43" i="5" s="1"/>
  <c r="H47" i="5"/>
  <c r="D47" i="5" s="1"/>
  <c r="H48" i="5"/>
  <c r="D48" i="5" s="1"/>
  <c r="K48" i="5" s="1"/>
  <c r="H53" i="5"/>
  <c r="D53" i="5" s="1"/>
  <c r="L53" i="5" s="1"/>
  <c r="K63" i="5"/>
  <c r="D70" i="5"/>
  <c r="D81" i="5"/>
  <c r="K81" i="5" s="1"/>
  <c r="D86" i="5"/>
  <c r="K86" i="5" s="1"/>
  <c r="D90" i="5"/>
  <c r="L90" i="5" s="1"/>
  <c r="H96" i="5"/>
  <c r="D96" i="5" s="1"/>
  <c r="L96" i="5" s="1"/>
  <c r="I148" i="5"/>
  <c r="H148" i="5" s="1"/>
  <c r="D148" i="5" s="1"/>
  <c r="D153" i="5"/>
  <c r="D188" i="5"/>
  <c r="L188" i="5" s="1"/>
  <c r="K200" i="5"/>
  <c r="D67" i="5"/>
  <c r="D71" i="5"/>
  <c r="L63" i="5"/>
  <c r="I144" i="5"/>
  <c r="H144" i="5" s="1"/>
  <c r="D144" i="5" s="1"/>
  <c r="K144" i="5" s="1"/>
  <c r="D68" i="5"/>
  <c r="K68" i="5" s="1"/>
  <c r="L75" i="5"/>
  <c r="D39" i="5"/>
  <c r="D85" i="5"/>
  <c r="K85" i="5" s="1"/>
  <c r="D87" i="5"/>
  <c r="K87" i="5" s="1"/>
  <c r="D109" i="5"/>
  <c r="L109" i="5" s="1"/>
  <c r="L123" i="5"/>
  <c r="D134" i="5"/>
  <c r="L134" i="5" s="1"/>
  <c r="D139" i="5"/>
  <c r="L139" i="5" s="1"/>
  <c r="D141" i="5"/>
  <c r="K141" i="5" s="1"/>
  <c r="D154" i="5"/>
  <c r="L154" i="5" s="1"/>
  <c r="D155" i="5"/>
  <c r="I169" i="5"/>
  <c r="H169" i="5" s="1"/>
  <c r="D169" i="5" s="1"/>
  <c r="D174" i="5"/>
  <c r="L174" i="5" s="1"/>
  <c r="D175" i="5"/>
  <c r="L175" i="5" s="1"/>
  <c r="D190" i="5"/>
  <c r="L190" i="5" s="1"/>
  <c r="I201" i="5"/>
  <c r="H201" i="5" s="1"/>
  <c r="D201" i="5" s="1"/>
  <c r="H114" i="5"/>
  <c r="D114" i="5"/>
  <c r="L55" i="5"/>
  <c r="K55" i="5"/>
  <c r="K69" i="5"/>
  <c r="K15" i="5"/>
  <c r="K56" i="5"/>
  <c r="L56" i="5"/>
  <c r="I181" i="5"/>
  <c r="I129" i="5"/>
  <c r="H129" i="5" s="1"/>
  <c r="D129" i="5" s="1"/>
  <c r="K38" i="5"/>
  <c r="H27" i="5"/>
  <c r="D27" i="5" s="1"/>
  <c r="I30" i="5"/>
  <c r="H30" i="5" s="1"/>
  <c r="D30" i="5" s="1"/>
  <c r="L29" i="5"/>
  <c r="K29" i="5"/>
  <c r="L61" i="5"/>
  <c r="K61" i="5"/>
  <c r="L65" i="5"/>
  <c r="K65" i="5"/>
  <c r="L83" i="5"/>
  <c r="L108" i="5"/>
  <c r="I116" i="5"/>
  <c r="K36" i="5"/>
  <c r="I198" i="5"/>
  <c r="H198" i="5" s="1"/>
  <c r="D198" i="5" s="1"/>
  <c r="I146" i="5"/>
  <c r="H146" i="5" s="1"/>
  <c r="D146" i="5" s="1"/>
  <c r="H45" i="5"/>
  <c r="D45" i="5" s="1"/>
  <c r="L52" i="5"/>
  <c r="L62" i="5"/>
  <c r="K74" i="5"/>
  <c r="L74" i="5"/>
  <c r="L77" i="5"/>
  <c r="K77" i="5"/>
  <c r="K103" i="5"/>
  <c r="L111" i="5"/>
  <c r="K122" i="5"/>
  <c r="L122" i="5"/>
  <c r="K124" i="5"/>
  <c r="K162" i="5"/>
  <c r="L176" i="5"/>
  <c r="K176" i="5"/>
  <c r="D16" i="5"/>
  <c r="D19" i="5"/>
  <c r="H21" i="5"/>
  <c r="I131" i="5"/>
  <c r="H131" i="5" s="1"/>
  <c r="D131" i="5" s="1"/>
  <c r="H23" i="5"/>
  <c r="I183" i="5"/>
  <c r="K26" i="5"/>
  <c r="K52" i="5"/>
  <c r="K62" i="5"/>
  <c r="L82" i="5"/>
  <c r="K82" i="5"/>
  <c r="L85" i="5"/>
  <c r="I163" i="5"/>
  <c r="H163" i="5" s="1"/>
  <c r="D163" i="5" s="1"/>
  <c r="H91" i="5"/>
  <c r="D91" i="5" s="1"/>
  <c r="L103" i="5"/>
  <c r="I118" i="5"/>
  <c r="L130" i="5"/>
  <c r="K130" i="5"/>
  <c r="K104" i="5"/>
  <c r="L121" i="5"/>
  <c r="K121" i="5"/>
  <c r="K156" i="5"/>
  <c r="L196" i="5"/>
  <c r="K196" i="5"/>
  <c r="L26" i="5"/>
  <c r="L70" i="5"/>
  <c r="L112" i="5"/>
  <c r="I127" i="5"/>
  <c r="H127" i="5" s="1"/>
  <c r="D127" i="5" s="1"/>
  <c r="H19" i="5"/>
  <c r="I179" i="5"/>
  <c r="D21" i="5"/>
  <c r="I199" i="5"/>
  <c r="H199" i="5" s="1"/>
  <c r="D199" i="5" s="1"/>
  <c r="H46" i="5"/>
  <c r="D46" i="5" s="1"/>
  <c r="L137" i="5"/>
  <c r="L159" i="5"/>
  <c r="K188" i="5"/>
  <c r="I195" i="5"/>
  <c r="H195" i="5" s="1"/>
  <c r="D195" i="5" s="1"/>
  <c r="H42" i="5"/>
  <c r="D42" i="5" s="1"/>
  <c r="I145" i="5"/>
  <c r="H145" i="5" s="1"/>
  <c r="D145" i="5" s="1"/>
  <c r="I197" i="5"/>
  <c r="H197" i="5" s="1"/>
  <c r="D197" i="5" s="1"/>
  <c r="I78" i="5"/>
  <c r="H78" i="5" s="1"/>
  <c r="D78" i="5" s="1"/>
  <c r="I182" i="5"/>
  <c r="I117" i="5"/>
  <c r="D33" i="5"/>
  <c r="D37" i="5"/>
  <c r="I202" i="5"/>
  <c r="H202" i="5" s="1"/>
  <c r="D202" i="5" s="1"/>
  <c r="I150" i="5"/>
  <c r="H150" i="5" s="1"/>
  <c r="D150" i="5" s="1"/>
  <c r="K64" i="5"/>
  <c r="K138" i="5"/>
  <c r="D143" i="5"/>
  <c r="D147" i="5"/>
  <c r="K186" i="5"/>
  <c r="L125" i="5"/>
  <c r="L135" i="5"/>
  <c r="K193" i="5"/>
  <c r="L193" i="5"/>
  <c r="I180" i="5"/>
  <c r="I128" i="5"/>
  <c r="H128" i="5" s="1"/>
  <c r="D128" i="5" s="1"/>
  <c r="I115" i="5"/>
  <c r="D158" i="5"/>
  <c r="D168" i="5"/>
  <c r="D192" i="5"/>
  <c r="D136" i="5"/>
  <c r="D164" i="5"/>
  <c r="D190" i="4"/>
  <c r="E190" i="4" s="1"/>
  <c r="E27" i="4"/>
  <c r="D192" i="4"/>
  <c r="M192" i="4" s="1"/>
  <c r="D188" i="4"/>
  <c r="M188" i="4" s="1"/>
  <c r="E52" i="4"/>
  <c r="E174" i="4"/>
  <c r="D189" i="4"/>
  <c r="E189" i="4" s="1"/>
  <c r="D187" i="4"/>
  <c r="M187" i="4" s="1"/>
  <c r="D191" i="4"/>
  <c r="M191" i="4" s="1"/>
  <c r="D193" i="4"/>
  <c r="L190" i="4"/>
  <c r="D160" i="4"/>
  <c r="D177" i="4"/>
  <c r="D175" i="4"/>
  <c r="L175" i="4" s="1"/>
  <c r="I173" i="4"/>
  <c r="Q173" i="4" s="1"/>
  <c r="D176" i="4"/>
  <c r="M176" i="4" s="1"/>
  <c r="J78" i="4"/>
  <c r="I78" i="4" s="1"/>
  <c r="D157" i="4"/>
  <c r="M174" i="4"/>
  <c r="D159" i="4"/>
  <c r="D155" i="4"/>
  <c r="D158" i="4"/>
  <c r="D156" i="4"/>
  <c r="I153" i="4"/>
  <c r="M154" i="4"/>
  <c r="L154" i="4"/>
  <c r="J30" i="4"/>
  <c r="I30" i="4" s="1"/>
  <c r="M100" i="4"/>
  <c r="L100" i="4"/>
  <c r="L101" i="4"/>
  <c r="M103" i="4"/>
  <c r="L103" i="4"/>
  <c r="J104" i="4"/>
  <c r="I104" i="4" s="1"/>
  <c r="I56" i="4"/>
  <c r="M74" i="4"/>
  <c r="L74" i="4"/>
  <c r="L77" i="4"/>
  <c r="M75" i="4"/>
  <c r="L75" i="4"/>
  <c r="M55" i="4"/>
  <c r="M52" i="4"/>
  <c r="M27" i="4"/>
  <c r="I53" i="4"/>
  <c r="M29" i="4"/>
  <c r="L29" i="4"/>
  <c r="J135" i="4"/>
  <c r="J136" i="4"/>
  <c r="I136" i="4" s="1"/>
  <c r="J137" i="4"/>
  <c r="I137" i="4" s="1"/>
  <c r="J138" i="4"/>
  <c r="I138" i="4" s="1"/>
  <c r="J139" i="4"/>
  <c r="I139" i="4" s="1"/>
  <c r="J140" i="4"/>
  <c r="I140" i="4" s="1"/>
  <c r="J141" i="4"/>
  <c r="I141" i="4" s="1"/>
  <c r="J134" i="4"/>
  <c r="I134" i="4" s="1"/>
  <c r="F150" i="4"/>
  <c r="F149" i="4"/>
  <c r="F148" i="4"/>
  <c r="F147" i="4"/>
  <c r="F146" i="4"/>
  <c r="F145" i="4"/>
  <c r="F144" i="4"/>
  <c r="F143" i="4"/>
  <c r="F141" i="4"/>
  <c r="F140" i="4"/>
  <c r="F139" i="4"/>
  <c r="F138" i="4"/>
  <c r="F137" i="4"/>
  <c r="F136" i="4"/>
  <c r="F135" i="4"/>
  <c r="F134" i="4"/>
  <c r="I122" i="4"/>
  <c r="I124" i="4"/>
  <c r="I125" i="4"/>
  <c r="I121" i="4"/>
  <c r="F131" i="4"/>
  <c r="F130" i="4"/>
  <c r="F129" i="4"/>
  <c r="F128" i="4"/>
  <c r="F127" i="4"/>
  <c r="F125" i="4"/>
  <c r="D125" i="4" s="1"/>
  <c r="E125" i="4" s="1"/>
  <c r="F124" i="4"/>
  <c r="D124" i="4" s="1"/>
  <c r="F123" i="4"/>
  <c r="D123" i="4" s="1"/>
  <c r="F122" i="4"/>
  <c r="D122" i="4" s="1"/>
  <c r="J109" i="4"/>
  <c r="J110" i="4"/>
  <c r="I110" i="4" s="1"/>
  <c r="J111" i="4"/>
  <c r="I111" i="4" s="1"/>
  <c r="J112" i="4"/>
  <c r="I112" i="4" s="1"/>
  <c r="J108" i="4"/>
  <c r="I108" i="4" s="1"/>
  <c r="F118" i="4"/>
  <c r="F117" i="4"/>
  <c r="F116" i="4"/>
  <c r="F115" i="4"/>
  <c r="F114" i="4"/>
  <c r="F112" i="4"/>
  <c r="F111" i="4"/>
  <c r="F110" i="4"/>
  <c r="F109" i="4"/>
  <c r="F108" i="4"/>
  <c r="J91" i="4"/>
  <c r="J92" i="4"/>
  <c r="J93" i="4"/>
  <c r="J94" i="4"/>
  <c r="J95" i="4"/>
  <c r="J96" i="4"/>
  <c r="J97" i="4"/>
  <c r="J90" i="4"/>
  <c r="F97" i="4"/>
  <c r="F96" i="4"/>
  <c r="F95" i="4"/>
  <c r="F94" i="4"/>
  <c r="F93" i="4"/>
  <c r="F92" i="4"/>
  <c r="F91" i="4"/>
  <c r="F90" i="4"/>
  <c r="I88" i="4"/>
  <c r="F88" i="4"/>
  <c r="I87" i="4"/>
  <c r="F87" i="4"/>
  <c r="I86" i="4"/>
  <c r="F86" i="4"/>
  <c r="I85" i="4"/>
  <c r="F85" i="4"/>
  <c r="I84" i="4"/>
  <c r="F84" i="4"/>
  <c r="I83" i="4"/>
  <c r="F83" i="4"/>
  <c r="I82" i="4"/>
  <c r="F82" i="4"/>
  <c r="I81" i="4"/>
  <c r="F81" i="4"/>
  <c r="M26" i="4" l="1"/>
  <c r="L20" i="5"/>
  <c r="M77" i="4"/>
  <c r="M101" i="4"/>
  <c r="E192" i="4"/>
  <c r="K84" i="5"/>
  <c r="K110" i="5"/>
  <c r="L55" i="4"/>
  <c r="E26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108" i="4"/>
  <c r="R108" i="4"/>
  <c r="Q112" i="4"/>
  <c r="R112" i="4"/>
  <c r="Q111" i="4"/>
  <c r="R111" i="4"/>
  <c r="Q110" i="4"/>
  <c r="R110" i="4"/>
  <c r="F121" i="4"/>
  <c r="D121" i="4" s="1"/>
  <c r="E121" i="4" s="1"/>
  <c r="R121" i="4"/>
  <c r="Q125" i="4"/>
  <c r="R125" i="4"/>
  <c r="Q124" i="4"/>
  <c r="R124" i="4"/>
  <c r="Q122" i="4"/>
  <c r="R122" i="4"/>
  <c r="Q134" i="4"/>
  <c r="R134" i="4"/>
  <c r="Q141" i="4"/>
  <c r="R141" i="4"/>
  <c r="Q140" i="4"/>
  <c r="R140" i="4"/>
  <c r="Q139" i="4"/>
  <c r="R139" i="4"/>
  <c r="Q138" i="4"/>
  <c r="R138" i="4"/>
  <c r="Q137" i="4"/>
  <c r="R137" i="4"/>
  <c r="Q136" i="4"/>
  <c r="R136" i="4"/>
  <c r="Q53" i="4"/>
  <c r="R53" i="4"/>
  <c r="D78" i="4"/>
  <c r="E78" i="4" s="1"/>
  <c r="Q78" i="4"/>
  <c r="R78" i="4"/>
  <c r="D56" i="4"/>
  <c r="Q56" i="4"/>
  <c r="R56" i="4"/>
  <c r="D104" i="4"/>
  <c r="E104" i="4" s="1"/>
  <c r="Q104" i="4"/>
  <c r="R104" i="4"/>
  <c r="D30" i="4"/>
  <c r="E30" i="4" s="1"/>
  <c r="Q30" i="4"/>
  <c r="R30" i="4"/>
  <c r="D153" i="4"/>
  <c r="M153" i="4" s="1"/>
  <c r="Q153" i="4"/>
  <c r="R153" i="4"/>
  <c r="D173" i="4"/>
  <c r="R173" i="4"/>
  <c r="M190" i="4"/>
  <c r="K166" i="5"/>
  <c r="L167" i="5"/>
  <c r="L187" i="5"/>
  <c r="L22" i="5"/>
  <c r="K109" i="5"/>
  <c r="L44" i="5"/>
  <c r="L23" i="5"/>
  <c r="K92" i="5"/>
  <c r="L144" i="5"/>
  <c r="K49" i="5"/>
  <c r="L17" i="5"/>
  <c r="L173" i="5"/>
  <c r="K191" i="5"/>
  <c r="K175" i="5"/>
  <c r="K95" i="5"/>
  <c r="K40" i="5"/>
  <c r="L165" i="5"/>
  <c r="L34" i="5"/>
  <c r="K160" i="5"/>
  <c r="K154" i="5"/>
  <c r="K90" i="5"/>
  <c r="L68" i="5"/>
  <c r="K93" i="5"/>
  <c r="K13" i="5"/>
  <c r="L157" i="5"/>
  <c r="K140" i="5"/>
  <c r="K189" i="5"/>
  <c r="K149" i="5"/>
  <c r="K155" i="5"/>
  <c r="K101" i="5"/>
  <c r="L48" i="5"/>
  <c r="K134" i="5"/>
  <c r="K53" i="5"/>
  <c r="L38" i="5"/>
  <c r="L97" i="5"/>
  <c r="L177" i="5"/>
  <c r="K88" i="5"/>
  <c r="L86" i="5"/>
  <c r="L87" i="5"/>
  <c r="L13" i="5"/>
  <c r="L155" i="5"/>
  <c r="L148" i="5"/>
  <c r="K148" i="5"/>
  <c r="K169" i="5"/>
  <c r="L169" i="5"/>
  <c r="L141" i="5"/>
  <c r="K190" i="5"/>
  <c r="L39" i="5"/>
  <c r="K14" i="5"/>
  <c r="L14" i="5"/>
  <c r="K70" i="5"/>
  <c r="L35" i="5"/>
  <c r="K39" i="5"/>
  <c r="K96" i="5"/>
  <c r="K174" i="5"/>
  <c r="L81" i="5"/>
  <c r="K35" i="5"/>
  <c r="L71" i="5"/>
  <c r="K71" i="5"/>
  <c r="K153" i="5"/>
  <c r="L153" i="5"/>
  <c r="L43" i="5"/>
  <c r="K43" i="5"/>
  <c r="L67" i="5"/>
  <c r="K67" i="5"/>
  <c r="L47" i="5"/>
  <c r="K47" i="5"/>
  <c r="K139" i="5"/>
  <c r="K128" i="5"/>
  <c r="L128" i="5"/>
  <c r="K150" i="5"/>
  <c r="L150" i="5"/>
  <c r="K146" i="5"/>
  <c r="L146" i="5"/>
  <c r="L46" i="5"/>
  <c r="K46" i="5"/>
  <c r="L136" i="5"/>
  <c r="K136" i="5"/>
  <c r="K168" i="5"/>
  <c r="L168" i="5"/>
  <c r="K33" i="5"/>
  <c r="L33" i="5"/>
  <c r="K195" i="5"/>
  <c r="L195" i="5"/>
  <c r="K21" i="5"/>
  <c r="L21" i="5"/>
  <c r="L163" i="5"/>
  <c r="K163" i="5"/>
  <c r="L131" i="5"/>
  <c r="K131" i="5"/>
  <c r="K42" i="5"/>
  <c r="L42" i="5"/>
  <c r="L158" i="5"/>
  <c r="K158" i="5"/>
  <c r="D180" i="5"/>
  <c r="H180" i="5"/>
  <c r="D117" i="5"/>
  <c r="H117" i="5"/>
  <c r="K197" i="5"/>
  <c r="L197" i="5"/>
  <c r="H179" i="5"/>
  <c r="D179" i="5"/>
  <c r="H118" i="5"/>
  <c r="D118" i="5"/>
  <c r="K16" i="5"/>
  <c r="L16" i="5"/>
  <c r="L45" i="5"/>
  <c r="K45" i="5"/>
  <c r="K30" i="5"/>
  <c r="L30" i="5"/>
  <c r="D181" i="5"/>
  <c r="H181" i="5"/>
  <c r="K114" i="5"/>
  <c r="L114" i="5"/>
  <c r="K164" i="5"/>
  <c r="L164" i="5"/>
  <c r="L198" i="5"/>
  <c r="K198" i="5"/>
  <c r="L202" i="5"/>
  <c r="K202" i="5"/>
  <c r="L201" i="5"/>
  <c r="K201" i="5"/>
  <c r="K147" i="5"/>
  <c r="L147" i="5"/>
  <c r="D182" i="5"/>
  <c r="H182" i="5"/>
  <c r="L145" i="5"/>
  <c r="K145" i="5"/>
  <c r="H183" i="5"/>
  <c r="D183" i="5"/>
  <c r="L27" i="5"/>
  <c r="K27" i="5"/>
  <c r="L192" i="5"/>
  <c r="K192" i="5"/>
  <c r="D115" i="5"/>
  <c r="H115" i="5"/>
  <c r="K143" i="5"/>
  <c r="L143" i="5"/>
  <c r="L94" i="5"/>
  <c r="K94" i="5"/>
  <c r="K37" i="5"/>
  <c r="L37" i="5"/>
  <c r="K199" i="5"/>
  <c r="L199" i="5"/>
  <c r="L127" i="5"/>
  <c r="K127" i="5"/>
  <c r="K91" i="5"/>
  <c r="L91" i="5"/>
  <c r="H116" i="5"/>
  <c r="D116" i="5"/>
  <c r="L78" i="5"/>
  <c r="K78" i="5"/>
  <c r="K129" i="5"/>
  <c r="L129" i="5"/>
  <c r="L19" i="5"/>
  <c r="K19" i="5"/>
  <c r="M186" i="4"/>
  <c r="L186" i="4"/>
  <c r="L188" i="4"/>
  <c r="L192" i="4"/>
  <c r="E188" i="4"/>
  <c r="L123" i="4"/>
  <c r="E123" i="4"/>
  <c r="M189" i="4"/>
  <c r="L124" i="4"/>
  <c r="E124" i="4"/>
  <c r="L56" i="4"/>
  <c r="E56" i="4"/>
  <c r="L122" i="4"/>
  <c r="E122" i="4"/>
  <c r="L173" i="4"/>
  <c r="E173" i="4"/>
  <c r="L189" i="4"/>
  <c r="M158" i="4"/>
  <c r="E158" i="4"/>
  <c r="L176" i="4"/>
  <c r="E176" i="4"/>
  <c r="L160" i="4"/>
  <c r="E160" i="4"/>
  <c r="M193" i="4"/>
  <c r="E193" i="4"/>
  <c r="M155" i="4"/>
  <c r="E155" i="4"/>
  <c r="L193" i="4"/>
  <c r="L191" i="4"/>
  <c r="E191" i="4"/>
  <c r="L159" i="4"/>
  <c r="E159" i="4"/>
  <c r="M157" i="4"/>
  <c r="E157" i="4"/>
  <c r="M175" i="4"/>
  <c r="E175" i="4"/>
  <c r="L187" i="4"/>
  <c r="E187" i="4"/>
  <c r="L156" i="4"/>
  <c r="E156" i="4"/>
  <c r="L177" i="4"/>
  <c r="E177" i="4"/>
  <c r="M160" i="4"/>
  <c r="M177" i="4"/>
  <c r="M173" i="4"/>
  <c r="L157" i="4"/>
  <c r="M159" i="4"/>
  <c r="L158" i="4"/>
  <c r="M156" i="4"/>
  <c r="L155" i="4"/>
  <c r="I90" i="4"/>
  <c r="J162" i="4"/>
  <c r="I162" i="4" s="1"/>
  <c r="I94" i="4"/>
  <c r="J166" i="4"/>
  <c r="I166" i="4" s="1"/>
  <c r="I97" i="4"/>
  <c r="D97" i="4" s="1"/>
  <c r="J169" i="4"/>
  <c r="I169" i="4" s="1"/>
  <c r="I93" i="4"/>
  <c r="J165" i="4"/>
  <c r="I165" i="4" s="1"/>
  <c r="I96" i="4"/>
  <c r="J168" i="4"/>
  <c r="I168" i="4" s="1"/>
  <c r="I92" i="4"/>
  <c r="J164" i="4"/>
  <c r="I164" i="4" s="1"/>
  <c r="I95" i="4"/>
  <c r="J167" i="4"/>
  <c r="I167" i="4" s="1"/>
  <c r="I91" i="4"/>
  <c r="J163" i="4"/>
  <c r="I163" i="4" s="1"/>
  <c r="M30" i="4"/>
  <c r="L30" i="4"/>
  <c r="M56" i="4"/>
  <c r="L104" i="4"/>
  <c r="M104" i="4"/>
  <c r="L78" i="4"/>
  <c r="M78" i="4"/>
  <c r="D110" i="4"/>
  <c r="D53" i="4"/>
  <c r="D141" i="4"/>
  <c r="D137" i="4"/>
  <c r="D134" i="4"/>
  <c r="D138" i="4"/>
  <c r="D139" i="4"/>
  <c r="I135" i="4"/>
  <c r="D140" i="4"/>
  <c r="D136" i="4"/>
  <c r="I123" i="4"/>
  <c r="M124" i="4"/>
  <c r="M125" i="4"/>
  <c r="L125" i="4"/>
  <c r="M121" i="4"/>
  <c r="L121" i="4"/>
  <c r="M122" i="4"/>
  <c r="D112" i="4"/>
  <c r="D85" i="4"/>
  <c r="D111" i="4"/>
  <c r="D108" i="4"/>
  <c r="D82" i="4"/>
  <c r="D88" i="4"/>
  <c r="I109" i="4"/>
  <c r="D81" i="4"/>
  <c r="D83" i="4"/>
  <c r="D87" i="4"/>
  <c r="D93" i="4"/>
  <c r="D84" i="4"/>
  <c r="D96" i="4"/>
  <c r="D90" i="4"/>
  <c r="E90" i="4" s="1"/>
  <c r="D86" i="4"/>
  <c r="J71" i="4"/>
  <c r="I71" i="4" s="1"/>
  <c r="F71" i="4"/>
  <c r="J70" i="4"/>
  <c r="I70" i="4" s="1"/>
  <c r="F70" i="4"/>
  <c r="J69" i="4"/>
  <c r="I69" i="4" s="1"/>
  <c r="F69" i="4"/>
  <c r="J68" i="4"/>
  <c r="I68" i="4" s="1"/>
  <c r="F68" i="4"/>
  <c r="J67" i="4"/>
  <c r="I67" i="4" s="1"/>
  <c r="F67" i="4"/>
  <c r="D61" i="4"/>
  <c r="D62" i="4"/>
  <c r="D63" i="4"/>
  <c r="D64" i="4"/>
  <c r="D65" i="4"/>
  <c r="J49" i="4"/>
  <c r="J202" i="4" s="1"/>
  <c r="I202" i="4" s="1"/>
  <c r="F49" i="4"/>
  <c r="J48" i="4"/>
  <c r="J201" i="4" s="1"/>
  <c r="I201" i="4" s="1"/>
  <c r="F48" i="4"/>
  <c r="J47" i="4"/>
  <c r="J200" i="4" s="1"/>
  <c r="I200" i="4" s="1"/>
  <c r="F47" i="4"/>
  <c r="J46" i="4"/>
  <c r="J199" i="4" s="1"/>
  <c r="I199" i="4" s="1"/>
  <c r="F46" i="4"/>
  <c r="J45" i="4"/>
  <c r="J198" i="4" s="1"/>
  <c r="I198" i="4" s="1"/>
  <c r="F45" i="4"/>
  <c r="J44" i="4"/>
  <c r="J197" i="4" s="1"/>
  <c r="I197" i="4" s="1"/>
  <c r="F44" i="4"/>
  <c r="J43" i="4"/>
  <c r="J196" i="4" s="1"/>
  <c r="I196" i="4" s="1"/>
  <c r="F43" i="4"/>
  <c r="J42" i="4"/>
  <c r="J195" i="4" s="1"/>
  <c r="I195" i="4" s="1"/>
  <c r="F42" i="4"/>
  <c r="I40" i="4"/>
  <c r="F40" i="4"/>
  <c r="I39" i="4"/>
  <c r="F39" i="4"/>
  <c r="I38" i="4"/>
  <c r="F38" i="4"/>
  <c r="I37" i="4"/>
  <c r="F37" i="4"/>
  <c r="I36" i="4"/>
  <c r="F36" i="4"/>
  <c r="I35" i="4"/>
  <c r="F35" i="4"/>
  <c r="I34" i="4"/>
  <c r="F34" i="4"/>
  <c r="I33" i="4"/>
  <c r="F33" i="4"/>
  <c r="F19" i="4"/>
  <c r="J23" i="4"/>
  <c r="F23" i="4"/>
  <c r="J22" i="4"/>
  <c r="F22" i="4"/>
  <c r="J21" i="4"/>
  <c r="F21" i="4"/>
  <c r="J20" i="4"/>
  <c r="F20" i="4"/>
  <c r="J19" i="4"/>
  <c r="I17" i="4"/>
  <c r="F17" i="4"/>
  <c r="I16" i="4"/>
  <c r="F16" i="4"/>
  <c r="I15" i="4"/>
  <c r="F15" i="4"/>
  <c r="I14" i="4"/>
  <c r="F14" i="4"/>
  <c r="I13" i="4"/>
  <c r="F13" i="4"/>
  <c r="E153" i="4" l="1"/>
  <c r="L153" i="4"/>
  <c r="Q121" i="4"/>
  <c r="R13" i="4"/>
  <c r="Q13" i="4"/>
  <c r="Q14" i="4"/>
  <c r="R14" i="4"/>
  <c r="Q15" i="4"/>
  <c r="R15" i="4"/>
  <c r="Q16" i="4"/>
  <c r="R16" i="4"/>
  <c r="Q17" i="4"/>
  <c r="R17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D195" i="4"/>
  <c r="Q195" i="4"/>
  <c r="R195" i="4"/>
  <c r="D196" i="4"/>
  <c r="Q196" i="4"/>
  <c r="R196" i="4"/>
  <c r="D197" i="4"/>
  <c r="Q197" i="4"/>
  <c r="R197" i="4"/>
  <c r="D198" i="4"/>
  <c r="L198" i="4" s="1"/>
  <c r="Q198" i="4"/>
  <c r="R198" i="4"/>
  <c r="D199" i="4"/>
  <c r="Q199" i="4"/>
  <c r="R199" i="4"/>
  <c r="D200" i="4"/>
  <c r="Q200" i="4"/>
  <c r="R200" i="4"/>
  <c r="D201" i="4"/>
  <c r="M201" i="4" s="1"/>
  <c r="Q201" i="4"/>
  <c r="R201" i="4"/>
  <c r="D202" i="4"/>
  <c r="Q202" i="4"/>
  <c r="R202" i="4"/>
  <c r="Q67" i="4"/>
  <c r="R67" i="4"/>
  <c r="Q68" i="4"/>
  <c r="R68" i="4"/>
  <c r="Q69" i="4"/>
  <c r="R69" i="4"/>
  <c r="Q70" i="4"/>
  <c r="R70" i="4"/>
  <c r="Q71" i="4"/>
  <c r="R71" i="4"/>
  <c r="D109" i="4"/>
  <c r="E109" i="4" s="1"/>
  <c r="Q109" i="4"/>
  <c r="R109" i="4"/>
  <c r="M123" i="4"/>
  <c r="Q123" i="4"/>
  <c r="R123" i="4"/>
  <c r="D135" i="4"/>
  <c r="Q135" i="4"/>
  <c r="R135" i="4"/>
  <c r="D163" i="4"/>
  <c r="E163" i="4" s="1"/>
  <c r="Q163" i="4"/>
  <c r="R163" i="4"/>
  <c r="D91" i="4"/>
  <c r="E91" i="4" s="1"/>
  <c r="Q91" i="4"/>
  <c r="R91" i="4"/>
  <c r="D167" i="4"/>
  <c r="E167" i="4" s="1"/>
  <c r="Q167" i="4"/>
  <c r="R167" i="4"/>
  <c r="D95" i="4"/>
  <c r="Q95" i="4"/>
  <c r="R95" i="4"/>
  <c r="D164" i="4"/>
  <c r="E164" i="4" s="1"/>
  <c r="Q164" i="4"/>
  <c r="R164" i="4"/>
  <c r="D92" i="4"/>
  <c r="L92" i="4" s="1"/>
  <c r="Q92" i="4"/>
  <c r="R92" i="4"/>
  <c r="D168" i="4"/>
  <c r="E168" i="4" s="1"/>
  <c r="Q168" i="4"/>
  <c r="R168" i="4"/>
  <c r="Q96" i="4"/>
  <c r="R96" i="4"/>
  <c r="D165" i="4"/>
  <c r="E165" i="4" s="1"/>
  <c r="Q165" i="4"/>
  <c r="R165" i="4"/>
  <c r="Q93" i="4"/>
  <c r="R93" i="4"/>
  <c r="D169" i="4"/>
  <c r="E169" i="4" s="1"/>
  <c r="Q169" i="4"/>
  <c r="R169" i="4"/>
  <c r="Q97" i="4"/>
  <c r="R97" i="4"/>
  <c r="D166" i="4"/>
  <c r="E166" i="4" s="1"/>
  <c r="Q166" i="4"/>
  <c r="R166" i="4"/>
  <c r="D94" i="4"/>
  <c r="E94" i="4" s="1"/>
  <c r="Q94" i="4"/>
  <c r="R94" i="4"/>
  <c r="D162" i="4"/>
  <c r="E162" i="4" s="1"/>
  <c r="Q162" i="4"/>
  <c r="R162" i="4"/>
  <c r="Q90" i="4"/>
  <c r="R90" i="4"/>
  <c r="K116" i="5"/>
  <c r="L116" i="5"/>
  <c r="K183" i="5"/>
  <c r="L183" i="5"/>
  <c r="K118" i="5"/>
  <c r="L118" i="5"/>
  <c r="L117" i="5"/>
  <c r="K117" i="5"/>
  <c r="L115" i="5"/>
  <c r="K115" i="5"/>
  <c r="L182" i="5"/>
  <c r="K182" i="5"/>
  <c r="K181" i="5"/>
  <c r="L181" i="5"/>
  <c r="K179" i="5"/>
  <c r="L179" i="5"/>
  <c r="L180" i="5"/>
  <c r="K180" i="5"/>
  <c r="M198" i="4"/>
  <c r="E198" i="4"/>
  <c r="M202" i="4"/>
  <c r="E202" i="4"/>
  <c r="L202" i="4"/>
  <c r="L97" i="4"/>
  <c r="E97" i="4"/>
  <c r="L84" i="4"/>
  <c r="E84" i="4"/>
  <c r="M108" i="4"/>
  <c r="E108" i="4"/>
  <c r="L140" i="4"/>
  <c r="E140" i="4"/>
  <c r="L110" i="4"/>
  <c r="E110" i="4"/>
  <c r="M135" i="4"/>
  <c r="E135" i="4"/>
  <c r="E195" i="4"/>
  <c r="M195" i="4"/>
  <c r="L195" i="4"/>
  <c r="E199" i="4"/>
  <c r="M199" i="4"/>
  <c r="L199" i="4"/>
  <c r="L64" i="4"/>
  <c r="E64" i="4"/>
  <c r="M87" i="4"/>
  <c r="E87" i="4"/>
  <c r="L88" i="4"/>
  <c r="E88" i="4"/>
  <c r="L85" i="4"/>
  <c r="E85" i="4"/>
  <c r="L139" i="4"/>
  <c r="E139" i="4"/>
  <c r="L141" i="4"/>
  <c r="E141" i="4"/>
  <c r="M196" i="4"/>
  <c r="L196" i="4"/>
  <c r="E196" i="4"/>
  <c r="M200" i="4"/>
  <c r="E200" i="4"/>
  <c r="L200" i="4"/>
  <c r="M62" i="4"/>
  <c r="E62" i="4"/>
  <c r="M81" i="4"/>
  <c r="E81" i="4"/>
  <c r="M134" i="4"/>
  <c r="E134" i="4"/>
  <c r="L65" i="4"/>
  <c r="E65" i="4"/>
  <c r="M61" i="4"/>
  <c r="E61" i="4"/>
  <c r="M86" i="4"/>
  <c r="E86" i="4"/>
  <c r="L93" i="4"/>
  <c r="E93" i="4"/>
  <c r="M111" i="4"/>
  <c r="E111" i="4"/>
  <c r="L137" i="4"/>
  <c r="E137" i="4"/>
  <c r="E197" i="4"/>
  <c r="L197" i="4"/>
  <c r="M197" i="4"/>
  <c r="E201" i="4"/>
  <c r="M63" i="4"/>
  <c r="E63" i="4"/>
  <c r="L96" i="4"/>
  <c r="E96" i="4"/>
  <c r="M83" i="4"/>
  <c r="E83" i="4"/>
  <c r="M82" i="4"/>
  <c r="E82" i="4"/>
  <c r="M112" i="4"/>
  <c r="E112" i="4"/>
  <c r="M136" i="4"/>
  <c r="E136" i="4"/>
  <c r="M138" i="4"/>
  <c r="E138" i="4"/>
  <c r="L53" i="4"/>
  <c r="E53" i="4"/>
  <c r="L95" i="4"/>
  <c r="E95" i="4"/>
  <c r="J127" i="4"/>
  <c r="I127" i="4" s="1"/>
  <c r="J179" i="4"/>
  <c r="J129" i="4"/>
  <c r="J181" i="4"/>
  <c r="J131" i="4"/>
  <c r="I131" i="4" s="1"/>
  <c r="J183" i="4"/>
  <c r="J128" i="4"/>
  <c r="I128" i="4" s="1"/>
  <c r="J180" i="4"/>
  <c r="J130" i="4"/>
  <c r="I130" i="4" s="1"/>
  <c r="J182" i="4"/>
  <c r="M164" i="4"/>
  <c r="L164" i="4"/>
  <c r="L166" i="4"/>
  <c r="M166" i="4"/>
  <c r="M167" i="4"/>
  <c r="L167" i="4"/>
  <c r="M168" i="4"/>
  <c r="L168" i="4"/>
  <c r="M169" i="4"/>
  <c r="L169" i="4"/>
  <c r="L163" i="4"/>
  <c r="M163" i="4"/>
  <c r="M110" i="4"/>
  <c r="L134" i="4"/>
  <c r="M141" i="4"/>
  <c r="M88" i="4"/>
  <c r="M53" i="4"/>
  <c r="M137" i="4"/>
  <c r="M139" i="4"/>
  <c r="M85" i="4"/>
  <c r="M96" i="4"/>
  <c r="L83" i="4"/>
  <c r="M93" i="4"/>
  <c r="L82" i="4"/>
  <c r="L138" i="4"/>
  <c r="M140" i="4"/>
  <c r="I129" i="4"/>
  <c r="I43" i="4"/>
  <c r="J144" i="4"/>
  <c r="I144" i="4" s="1"/>
  <c r="I47" i="4"/>
  <c r="J148" i="4"/>
  <c r="I148" i="4" s="1"/>
  <c r="I49" i="4"/>
  <c r="J150" i="4"/>
  <c r="I150" i="4" s="1"/>
  <c r="I42" i="4"/>
  <c r="J143" i="4"/>
  <c r="I143" i="4" s="1"/>
  <c r="I44" i="4"/>
  <c r="J145" i="4"/>
  <c r="I145" i="4" s="1"/>
  <c r="I46" i="4"/>
  <c r="J147" i="4"/>
  <c r="I147" i="4" s="1"/>
  <c r="I48" i="4"/>
  <c r="J149" i="4"/>
  <c r="I149" i="4" s="1"/>
  <c r="I45" i="4"/>
  <c r="J146" i="4"/>
  <c r="I146" i="4" s="1"/>
  <c r="L135" i="4"/>
  <c r="L136" i="4"/>
  <c r="M84" i="4"/>
  <c r="L111" i="4"/>
  <c r="L112" i="4"/>
  <c r="I19" i="4"/>
  <c r="J114" i="4"/>
  <c r="D114" i="4" s="1"/>
  <c r="E114" i="4" s="1"/>
  <c r="M94" i="4"/>
  <c r="L94" i="4"/>
  <c r="I20" i="4"/>
  <c r="J115" i="4"/>
  <c r="I22" i="4"/>
  <c r="J117" i="4"/>
  <c r="D67" i="4"/>
  <c r="L87" i="4"/>
  <c r="M90" i="4"/>
  <c r="L90" i="4"/>
  <c r="L108" i="4"/>
  <c r="I21" i="4"/>
  <c r="J116" i="4"/>
  <c r="M91" i="4"/>
  <c r="L91" i="4"/>
  <c r="I23" i="4"/>
  <c r="J118" i="4"/>
  <c r="D118" i="4" s="1"/>
  <c r="E118" i="4" s="1"/>
  <c r="L109" i="4"/>
  <c r="M95" i="4"/>
  <c r="L81" i="4"/>
  <c r="L86" i="4"/>
  <c r="D40" i="4"/>
  <c r="M97" i="4"/>
  <c r="D68" i="4"/>
  <c r="D69" i="4"/>
  <c r="E69" i="4" s="1"/>
  <c r="M64" i="4"/>
  <c r="L63" i="4"/>
  <c r="L62" i="4"/>
  <c r="M65" i="4"/>
  <c r="L61" i="4"/>
  <c r="D71" i="4"/>
  <c r="D70" i="4"/>
  <c r="D35" i="4"/>
  <c r="D15" i="4"/>
  <c r="D17" i="4"/>
  <c r="D34" i="4"/>
  <c r="D38" i="4"/>
  <c r="D36" i="4"/>
  <c r="D33" i="4"/>
  <c r="D39" i="4"/>
  <c r="D20" i="4"/>
  <c r="E20" i="4" s="1"/>
  <c r="D37" i="4"/>
  <c r="D22" i="4"/>
  <c r="E22" i="4" s="1"/>
  <c r="D19" i="4"/>
  <c r="E19" i="4" s="1"/>
  <c r="D21" i="4"/>
  <c r="E21" i="4" s="1"/>
  <c r="D23" i="4"/>
  <c r="E23" i="4" s="1"/>
  <c r="D13" i="4"/>
  <c r="E13" i="4" s="1"/>
  <c r="D16" i="4"/>
  <c r="E16" i="4" s="1"/>
  <c r="D14" i="4"/>
  <c r="E14" i="4" s="1"/>
  <c r="M162" i="4" l="1"/>
  <c r="E92" i="4"/>
  <c r="M92" i="4"/>
  <c r="L162" i="4"/>
  <c r="L165" i="4"/>
  <c r="L201" i="4"/>
  <c r="M109" i="4"/>
  <c r="M165" i="4"/>
  <c r="Q23" i="4"/>
  <c r="R23" i="4"/>
  <c r="Q21" i="4"/>
  <c r="R21" i="4"/>
  <c r="Q22" i="4"/>
  <c r="R22" i="4"/>
  <c r="Q20" i="4"/>
  <c r="R20" i="4"/>
  <c r="Q19" i="4"/>
  <c r="R19" i="4"/>
  <c r="D146" i="4"/>
  <c r="E146" i="4" s="1"/>
  <c r="Q146" i="4"/>
  <c r="R146" i="4"/>
  <c r="D45" i="4"/>
  <c r="Q45" i="4"/>
  <c r="R45" i="4"/>
  <c r="D149" i="4"/>
  <c r="Q149" i="4"/>
  <c r="R149" i="4"/>
  <c r="D48" i="4"/>
  <c r="Q48" i="4"/>
  <c r="R48" i="4"/>
  <c r="D147" i="4"/>
  <c r="E147" i="4" s="1"/>
  <c r="Q147" i="4"/>
  <c r="R147" i="4"/>
  <c r="D46" i="4"/>
  <c r="Q46" i="4"/>
  <c r="R46" i="4"/>
  <c r="D145" i="4"/>
  <c r="E145" i="4" s="1"/>
  <c r="Q145" i="4"/>
  <c r="R145" i="4"/>
  <c r="D44" i="4"/>
  <c r="L44" i="4" s="1"/>
  <c r="Q44" i="4"/>
  <c r="R44" i="4"/>
  <c r="D143" i="4"/>
  <c r="E143" i="4" s="1"/>
  <c r="Q143" i="4"/>
  <c r="R143" i="4"/>
  <c r="D42" i="4"/>
  <c r="Q42" i="4"/>
  <c r="R42" i="4"/>
  <c r="D150" i="4"/>
  <c r="E150" i="4" s="1"/>
  <c r="Q150" i="4"/>
  <c r="R150" i="4"/>
  <c r="D49" i="4"/>
  <c r="L49" i="4" s="1"/>
  <c r="Q49" i="4"/>
  <c r="R49" i="4"/>
  <c r="D148" i="4"/>
  <c r="E148" i="4" s="1"/>
  <c r="Q148" i="4"/>
  <c r="R148" i="4"/>
  <c r="D47" i="4"/>
  <c r="Q47" i="4"/>
  <c r="R47" i="4"/>
  <c r="D144" i="4"/>
  <c r="Q144" i="4"/>
  <c r="R144" i="4"/>
  <c r="D43" i="4"/>
  <c r="L43" i="4" s="1"/>
  <c r="Q43" i="4"/>
  <c r="R43" i="4"/>
  <c r="D129" i="4"/>
  <c r="E129" i="4" s="1"/>
  <c r="Q129" i="4"/>
  <c r="R129" i="4"/>
  <c r="D127" i="4"/>
  <c r="E127" i="4" s="1"/>
  <c r="Q127" i="4"/>
  <c r="R127" i="4"/>
  <c r="D130" i="4"/>
  <c r="E130" i="4" s="1"/>
  <c r="Q130" i="4"/>
  <c r="R130" i="4"/>
  <c r="D128" i="4"/>
  <c r="E128" i="4" s="1"/>
  <c r="Q128" i="4"/>
  <c r="R128" i="4"/>
  <c r="D131" i="4"/>
  <c r="E131" i="4" s="1"/>
  <c r="Q131" i="4"/>
  <c r="R131" i="4"/>
  <c r="M37" i="4"/>
  <c r="E37" i="4"/>
  <c r="M36" i="4"/>
  <c r="E36" i="4"/>
  <c r="L15" i="4"/>
  <c r="E15" i="4"/>
  <c r="M40" i="4"/>
  <c r="E40" i="4"/>
  <c r="L67" i="4"/>
  <c r="E67" i="4"/>
  <c r="L149" i="4"/>
  <c r="E149" i="4"/>
  <c r="L47" i="4"/>
  <c r="E47" i="4"/>
  <c r="L38" i="4"/>
  <c r="E38" i="4"/>
  <c r="L48" i="4"/>
  <c r="E48" i="4"/>
  <c r="L39" i="4"/>
  <c r="E39" i="4"/>
  <c r="E49" i="4"/>
  <c r="L35" i="4"/>
  <c r="E35" i="4"/>
  <c r="L144" i="4"/>
  <c r="E144" i="4"/>
  <c r="M34" i="4"/>
  <c r="E34" i="4"/>
  <c r="L70" i="4"/>
  <c r="E70" i="4"/>
  <c r="L68" i="4"/>
  <c r="E68" i="4"/>
  <c r="E43" i="4"/>
  <c r="M33" i="4"/>
  <c r="E33" i="4"/>
  <c r="L17" i="4"/>
  <c r="E17" i="4"/>
  <c r="L71" i="4"/>
  <c r="E71" i="4"/>
  <c r="L45" i="4"/>
  <c r="E45" i="4"/>
  <c r="L46" i="4"/>
  <c r="E46" i="4"/>
  <c r="L42" i="4"/>
  <c r="E42" i="4"/>
  <c r="D182" i="4"/>
  <c r="E182" i="4" s="1"/>
  <c r="I182" i="4"/>
  <c r="D183" i="4"/>
  <c r="E183" i="4" s="1"/>
  <c r="I183" i="4"/>
  <c r="D179" i="4"/>
  <c r="E179" i="4" s="1"/>
  <c r="I179" i="4"/>
  <c r="I180" i="4"/>
  <c r="D180" i="4"/>
  <c r="E180" i="4" s="1"/>
  <c r="I181" i="4"/>
  <c r="D181" i="4"/>
  <c r="E181" i="4" s="1"/>
  <c r="L40" i="4"/>
  <c r="M144" i="4"/>
  <c r="L146" i="4"/>
  <c r="M146" i="4"/>
  <c r="M130" i="4"/>
  <c r="L130" i="4"/>
  <c r="L129" i="4"/>
  <c r="M145" i="4"/>
  <c r="L145" i="4"/>
  <c r="L150" i="4"/>
  <c r="M150" i="4"/>
  <c r="M149" i="4"/>
  <c r="M147" i="4"/>
  <c r="L143" i="4"/>
  <c r="M143" i="4"/>
  <c r="M128" i="4"/>
  <c r="L128" i="4"/>
  <c r="L148" i="4"/>
  <c r="M148" i="4"/>
  <c r="M131" i="4"/>
  <c r="M127" i="4"/>
  <c r="L127" i="4"/>
  <c r="M17" i="4"/>
  <c r="I118" i="4"/>
  <c r="I117" i="4"/>
  <c r="D117" i="4"/>
  <c r="E117" i="4" s="1"/>
  <c r="I114" i="4"/>
  <c r="D116" i="4"/>
  <c r="E116" i="4" s="1"/>
  <c r="I116" i="4"/>
  <c r="I115" i="4"/>
  <c r="D115" i="4"/>
  <c r="E115" i="4" s="1"/>
  <c r="L118" i="4"/>
  <c r="L114" i="4"/>
  <c r="M48" i="4"/>
  <c r="M68" i="4"/>
  <c r="L69" i="4"/>
  <c r="M69" i="4"/>
  <c r="M38" i="4"/>
  <c r="M35" i="4"/>
  <c r="M70" i="4"/>
  <c r="M71" i="4"/>
  <c r="M44" i="4"/>
  <c r="M15" i="4"/>
  <c r="M67" i="4"/>
  <c r="L33" i="4"/>
  <c r="L34" i="4"/>
  <c r="M19" i="4"/>
  <c r="L19" i="4"/>
  <c r="L14" i="4"/>
  <c r="M14" i="4"/>
  <c r="M23" i="4"/>
  <c r="L23" i="4"/>
  <c r="L22" i="4"/>
  <c r="M22" i="4"/>
  <c r="M16" i="4"/>
  <c r="L16" i="4"/>
  <c r="M21" i="4"/>
  <c r="L21" i="4"/>
  <c r="M13" i="4"/>
  <c r="L13" i="4"/>
  <c r="L20" i="4"/>
  <c r="M20" i="4"/>
  <c r="M39" i="4"/>
  <c r="L36" i="4"/>
  <c r="M49" i="4"/>
  <c r="M46" i="4"/>
  <c r="M47" i="4"/>
  <c r="M45" i="4"/>
  <c r="M43" i="4"/>
  <c r="M42" i="4"/>
  <c r="L37" i="4"/>
  <c r="E44" i="4" l="1"/>
  <c r="L131" i="4"/>
  <c r="L147" i="4"/>
  <c r="M129" i="4"/>
  <c r="Q115" i="4"/>
  <c r="R115" i="4"/>
  <c r="Q116" i="4"/>
  <c r="R116" i="4"/>
  <c r="M114" i="4"/>
  <c r="Q114" i="4"/>
  <c r="R114" i="4"/>
  <c r="Q117" i="4"/>
  <c r="R117" i="4"/>
  <c r="M118" i="4"/>
  <c r="Q118" i="4"/>
  <c r="R118" i="4"/>
  <c r="Q181" i="4"/>
  <c r="R181" i="4"/>
  <c r="Q180" i="4"/>
  <c r="R180" i="4"/>
  <c r="Q179" i="4"/>
  <c r="R179" i="4"/>
  <c r="Q183" i="4"/>
  <c r="R183" i="4"/>
  <c r="Q182" i="4"/>
  <c r="R182" i="4"/>
  <c r="M181" i="4"/>
  <c r="L181" i="4"/>
  <c r="M179" i="4"/>
  <c r="L179" i="4"/>
  <c r="L182" i="4"/>
  <c r="M182" i="4"/>
  <c r="M180" i="4"/>
  <c r="L180" i="4"/>
  <c r="M183" i="4"/>
  <c r="L183" i="4"/>
  <c r="M117" i="4"/>
  <c r="L117" i="4"/>
  <c r="M116" i="4"/>
  <c r="L116" i="4"/>
  <c r="L115" i="4"/>
  <c r="M115" i="4"/>
</calcChain>
</file>

<file path=xl/sharedStrings.xml><?xml version="1.0" encoding="utf-8"?>
<sst xmlns="http://schemas.openxmlformats.org/spreadsheetml/2006/main" count="1637" uniqueCount="245">
  <si>
    <t xml:space="preserve"> Hà giang trước sáp nhập </t>
  </si>
  <si>
    <t>TQ trước sáp nhập</t>
  </si>
  <si>
    <t>STT</t>
  </si>
  <si>
    <t>Nội dung</t>
  </si>
  <si>
    <t>Đơn vị tính</t>
  </si>
  <si>
    <t>Tổng</t>
  </si>
  <si>
    <t>Phí</t>
  </si>
  <si>
    <t>Giá (đồng/ hồ sơ)</t>
  </si>
  <si>
    <t>Giá</t>
  </si>
  <si>
    <t>I</t>
  </si>
  <si>
    <t>1.1</t>
  </si>
  <si>
    <t>a</t>
  </si>
  <si>
    <t>Đồng/hồ sơ</t>
  </si>
  <si>
    <t>Không</t>
  </si>
  <si>
    <t>b</t>
  </si>
  <si>
    <t>1.2</t>
  </si>
  <si>
    <t>2.1</t>
  </si>
  <si>
    <t>Diện tích trên 150.000 m2</t>
  </si>
  <si>
    <t>2.2</t>
  </si>
  <si>
    <t>II</t>
  </si>
  <si>
    <t>Diện tích trên 10.000 đến 50.000 m2</t>
  </si>
  <si>
    <t>Diện tích trên 50.000 đến 150.000 m2</t>
  </si>
  <si>
    <t>III</t>
  </si>
  <si>
    <t>Đối với tổ chức</t>
  </si>
  <si>
    <t>Cấp riêng tài sản</t>
  </si>
  <si>
    <t>Từ tài sản thứ 2 trở đi</t>
  </si>
  <si>
    <t>3.1</t>
  </si>
  <si>
    <t>3.2</t>
  </si>
  <si>
    <t>Đối với hộ gia đình, cá nhân</t>
  </si>
  <si>
    <t>Hồ sơ</t>
  </si>
  <si>
    <t>c</t>
  </si>
  <si>
    <t>1.3</t>
  </si>
  <si>
    <t>2.3</t>
  </si>
  <si>
    <t>TT</t>
  </si>
  <si>
    <t>Nội dung thu</t>
  </si>
  <si>
    <t>Mức thu Tuyên Quang (cũ)</t>
  </si>
  <si>
    <t>Mức thu Hà Giang (cũ)</t>
  </si>
  <si>
    <t>Lệ Phí (Đồng/ 
Văn bản 
(thửa đất))</t>
  </si>
  <si>
    <t>Đối với việc khai thác, sử dụng, hồ sơ, tài liệu địa chính</t>
  </si>
  <si>
    <t>- Tổ chức</t>
  </si>
  <si>
    <t>Đồng / hồ sơ, tài liệu/lần</t>
  </si>
  <si>
    <r>
      <rPr>
        <b/>
        <sz val="14"/>
        <color theme="1"/>
        <rFont val="Times New Roman"/>
        <family val="1"/>
      </rPr>
      <t xml:space="preserve">- Đối với trường hợp chỉ khai thác 1 phần hồ sơ tài liệu địa chính </t>
    </r>
    <r>
      <rPr>
        <sz val="14"/>
        <color theme="1"/>
        <rFont val="Times New Roman"/>
        <family val="1"/>
      </rPr>
      <t>(nhưng tối đa không vượt quá 300.000 đồng/hồ sơ, tài liệu)</t>
    </r>
  </si>
  <si>
    <t>Trang A4</t>
  </si>
  <si>
    <t>Đồng/ tờ</t>
  </si>
  <si>
    <t>Trang A3</t>
  </si>
  <si>
    <t>Trích lục thửa đất</t>
  </si>
  <si>
    <t>Địa bàn Các phường</t>
  </si>
  <si>
    <t>Địa bàn Các Xã</t>
  </si>
  <si>
    <t xml:space="preserve"> Tổ chức</t>
  </si>
  <si>
    <t>Tư vấn thông tin đất đai</t>
  </si>
  <si>
    <t>Đồng/hồ sơ, tài liệu</t>
  </si>
  <si>
    <t>Xem các loại hồ sơ, bản đồ</t>
  </si>
  <si>
    <t>THU GIÁ ĐỐI VỚI ĐỊA BÀN TỈNH HÀ GIANG</t>
  </si>
  <si>
    <t>Tên dịch vụ</t>
  </si>
  <si>
    <t>Giá sản phẩm chưa bao gồm thuế VAT</t>
  </si>
  <si>
    <t>KV 0,4</t>
  </si>
  <si>
    <t>KV 0,5</t>
  </si>
  <si>
    <t>KV 0,7</t>
  </si>
  <si>
    <t>Giá trích lục bản đồ địa chính cho một thửa đất</t>
  </si>
  <si>
    <t>Trích lục từ hồ sơ địa chính số</t>
  </si>
  <si>
    <t>Trích sao từ hồ sơ địa chính giấy</t>
  </si>
  <si>
    <t>Giá một thửa (01) đất tăng thêm khi trích lục cho một (01) khu đất (gồm nhiều thửa)</t>
  </si>
  <si>
    <t>Từ 02 đến 04 thửa</t>
  </si>
  <si>
    <t>Từ 05 đến 09 thửa</t>
  </si>
  <si>
    <t>Từ trên 10 thửa</t>
  </si>
  <si>
    <t>Trích sao thông tin địa chính</t>
  </si>
  <si>
    <t>Ghi chú:</t>
  </si>
  <si>
    <t>- Khu vực 0.4: Thành phố Hà Giang</t>
  </si>
  <si>
    <t>- Khu vực 0.5: Vị Xuyên, Bắc Quang, Quang Bình, Bắc Mê</t>
  </si>
  <si>
    <t>- Khu vực 0.7: Quản Bạ, Yên Minh, Đồng Văn, Mèo Vạc, Su Phì, Xín Mần</t>
  </si>
  <si>
    <t>tỷ lệ mức thu đề xuất so với TQ %</t>
  </si>
  <si>
    <t>1.4</t>
  </si>
  <si>
    <t>Đất tại địa bàn các phường</t>
  </si>
  <si>
    <t>Đất tại địa bàn các xã</t>
  </si>
  <si>
    <t>Trường hợp chỉ xác nhận nội dung biến động trên giấy chứng nhận đã cấp</t>
  </si>
  <si>
    <t xml:space="preserve">Đối với hộ gia đình, cá nhân xác nhận lên giấy chứng nhận quyền sử dụng đất </t>
  </si>
  <si>
    <t xml:space="preserve">Đối với hộ gia đình, cá nhân xác nhận lên giấy chứng nhận quyền sở hữu nhà ở, tài sản gắn liền với đất </t>
  </si>
  <si>
    <t>2.4</t>
  </si>
  <si>
    <t xml:space="preserve">Trường hợp tách thửa, hợp thửa; cấp đổi, cấp lại; chuyển quyền sử dụng đất; </t>
  </si>
  <si>
    <t xml:space="preserve">Thẩm định hồ sơ cấp giấy chứng nhận quyền sử dụng đất, quyền sở hữu tài sản gắn liền với đất; </t>
  </si>
  <si>
    <t xml:space="preserve">Cấp giấy chứng nhận quyền sử dụng đất, quyền sở hữu tài sản gắn liền với đất lần đầu </t>
  </si>
  <si>
    <t>Đối với hộ gia đình, cá nhân Cấp giấy chứng nhận quyền sử dụng đất lần đầu (cấp QSD đất)</t>
  </si>
  <si>
    <t>Đối với tổ chức Cấp giấy chứng nhận quyền sử dụng đất lần đầu (cấp QSD đất)</t>
  </si>
  <si>
    <t>Đối với hộ gia đình, cá nhân Cấp mới giấy chứng nhận quyền sử dụng đất (cấp QSD đất)</t>
  </si>
  <si>
    <t xml:space="preserve">Cấp mới giấy chứng nhận </t>
  </si>
  <si>
    <t>Đối với hộ gia đình, cá nhân cấp giấy chứng nhận quyền sở hữu tài sản gắn liền với đất lần đầu (cấp Tài sản)</t>
  </si>
  <si>
    <t>Đối với tổ chức cấp giấy chứng nhận quyền sở hữu tài sản gắn liền với đất lần đầu (cấp Tài sản)</t>
  </si>
  <si>
    <t>Đối với hộ gia đình, cá nhân Cấp mới giấy chứng nhận quyền sở hữu tài sản gắn liền với đất (cấp Tài sản)</t>
  </si>
  <si>
    <t>Đối với tổ chức cấp mới giấy chứng nhận quyền sở hữu nhà ở, tài sản gắn liền với đất (cấp Tài sản)</t>
  </si>
  <si>
    <t>Đối với tổ chức Cấp mới giấy chứng nhận quyền sử dụng đất (cấp QSD đất)</t>
  </si>
  <si>
    <t>Xác nhận biến động trên giấy chứng nhận đã cấp (không bao gồm các trường hợp ở mục II)</t>
  </si>
  <si>
    <t>Tỷ lệ mức thu đề xuất so với HG %</t>
  </si>
  <si>
    <t>Tỉnh …..</t>
  </si>
  <si>
    <t>Diện tích đất dưới 500 m2</t>
  </si>
  <si>
    <t>Diện tích đất từ 500 m2 đến dưới 1000 m2</t>
  </si>
  <si>
    <t>Diện tích đất từ 1000 m2 đến dưới 3000 m2</t>
  </si>
  <si>
    <t>Diện tích đất từ 3000 m2 đến dưới 5000 m2</t>
  </si>
  <si>
    <t>Diện tích đất từ 5000 m2 trở lên</t>
  </si>
  <si>
    <t>Mức Phí dự kiến đề xuất thu</t>
  </si>
  <si>
    <t xml:space="preserve">Đối với tổ chức xác nhận chứng nhận quyền sử dụng đất </t>
  </si>
  <si>
    <t xml:space="preserve">Đối với tổ chức xác nhận chứng nhận quyền sở hữu tài sản gắn liền với đất </t>
  </si>
  <si>
    <t>Đất tại địa bàn các xã (bằng 70% của phường)</t>
  </si>
  <si>
    <t>Đồng/hồ sơ/tài sản</t>
  </si>
  <si>
    <t>Đất tại địa bàn các xã (bằng 50% của phường)</t>
  </si>
  <si>
    <t>Mức Phí dự kiến đề xuất thu (đã tăng 20%)</t>
  </si>
  <si>
    <t>BIỂU SO SÁNH MỨC PHÍ THẨM ĐỊNH HỒ SƠ CẤP GCN QSD ĐẤT, TÀI SẢN GẮN LIỀN VỚI ĐẤT VÀ MỨC PHÍ DỰ KIẾN ĐỀ XUẤT THU</t>
  </si>
  <si>
    <t xml:space="preserve">Mức Phí dự kiến đề xuất thu </t>
  </si>
  <si>
    <t>Tuyên Quang trước sáp nhập</t>
  </si>
  <si>
    <t xml:space="preserve">Đối với việc khai thác thông tin tư vấn tại chỗ </t>
  </si>
  <si>
    <t>Mức phí đề xuất dự kiến thu</t>
  </si>
  <si>
    <t xml:space="preserve">Phí </t>
  </si>
  <si>
    <t>- Hộ gia đình, cá nhân ở các phường trong tỉnh và   tỉnh ngoài</t>
  </si>
  <si>
    <t>- Đối với hộ gia đình, cá nhân ở các xã trong tỉnh</t>
  </si>
  <si>
    <t>BIỂU SO SÁNH MỨC PHÍ PHÍ KHAI THÁC, SỬ DỤNG TÀI LIỆU ĐẤT ĐAI</t>
  </si>
  <si>
    <t>Tỉnh Tuyên Quang trước sáp nhâp: thực hiện thu phí, lệ phí theo Nghị quyết số 13/2021/NQ-HĐND ngày 20/12/2021 của HĐND tỉnh Tuyên Quang</t>
  </si>
  <si>
    <t xml:space="preserve">Tỉnh Hà Giang trước sáp nhập: thực hiện thu phí theo Nghị quyết số 41/2024/NQ-HĐND ngày 30/12/2024 và Nghị quyết số 42/2024/NQ-HĐND ngày 30/12/2024 của HĐND tỉnh Hà Giang; </t>
  </si>
  <si>
    <t>Tỉnh Tuyên Quang trước sáp nhâp: thực hiện thu phí, lệ phí theo Nghị quyết số 13/2021/NQ-HĐND 
ngày 20/12/2021 và Nghị quyết số 18/2023/NQ-HĐND ngày 07/12/2023 của HĐND tỉnh Tuyên Quang</t>
  </si>
  <si>
    <t>BIỂU ĐỀ XUẤT MỨC THU PHÍ PHÍ KHAI THÁC, SỬ DỤNG TÀI LIỆU ĐẤT ĐAI</t>
  </si>
  <si>
    <t>Tỉnh Tuyên Quang trước sáp nhâp: thực hiện thu phí, lệ phí theo Nghị quyết số 13/2021/NQ-HĐND 
ngày 20/12/2021 của HĐND tỉnh Tuyên Quang</t>
  </si>
  <si>
    <t xml:space="preserve">Tỉnh Hà Giang trước sáp nhập: thực hiện thu phí theo Nghị quyết số 38/2024/NQ-HĐND ngày 30/12/2024 của HĐND tỉnh Hà Giang; </t>
  </si>
  <si>
    <t>Tỉnh Tuyên Quang trước sáp nhâp: thực hiện thu phí, lệ phí theo Nghị quyết số 13/2021/NQ-HĐND ngày 20/12/2021 và 
Nghị quyết số 18/2023/NQ-HĐND ngày 07/12/2023 của HĐND tỉnh Tuyên Quang</t>
  </si>
  <si>
    <t>Tỉnh Phú Thọ (trước sáp nhập)</t>
  </si>
  <si>
    <t>Đối với hộ gia đình, cá nhân cấp giấy chứng nhận quyền sở hữu tài sản gắn liền với đất lần đầu (cấp QSD đất và Tài sản)</t>
  </si>
  <si>
    <t>Nghị quyết 43/2024/NQ-HĐND ngày 30/12/2024 của HĐND tỉnh Hà Giang</t>
  </si>
  <si>
    <t>Ghi chú</t>
  </si>
  <si>
    <t>Mức Thu</t>
  </si>
  <si>
    <t>Nộp hồ sơ trực tiếp hoặc gửi qua dịch vụ bưu chính</t>
  </si>
  <si>
    <t>Nộp hồ sơ trực tuyến và thanh toán trực tuyến</t>
  </si>
  <si>
    <t>Thăm dò, đánh giá trữ lượng</t>
  </si>
  <si>
    <t>Khai thác, sử dụng</t>
  </si>
  <si>
    <t>Phí thẩm định đề án thăm dò nước dưới đất</t>
  </si>
  <si>
    <t>Phí thẩm định báo cáo kết quả thăm dò đánh giá trữ lượng nước dưới đất, báo cáo kết quả thi công giếng khai thác nước dưới đất</t>
  </si>
  <si>
    <t>Phí thẩm định báo cáo hiện trạng khai thác nước dưới đất</t>
  </si>
  <si>
    <t>Phí thẩm định hồ sơ, điều kiện hành nghề khoan nước dưới đất</t>
  </si>
  <si>
    <t>Phí thẩm định đề án khai thác, sử dụng nước mặt</t>
  </si>
  <si>
    <t>Đối với đề án, báo cáo khai thác, sử dụng nước mặt cho sản xuất nông nghiệp với lưu lượng dưới 0,1 m³/giây; hoặc để phát điện với công suất dưới 50 kw; hoặc cho các mục đích khác với lưu lượng dưới 500 m³/ngày đêm</t>
  </si>
  <si>
    <t>Đối với đề án, báo cáo khai thác, sử dụng 3nước mặt cho sản xu4ất nông nghiệp với lưu lượng từ 0,1 m³/giây đến dưới 0,5 m³/giây; hoặc để phát điện với công suất từ 50 kw đến dưới 200 kw; hoặc cho các mục đích khác với lưu lượng từ 500 m³ đến dưới 3.000 m³/ngày đêm</t>
  </si>
  <si>
    <t>Đối với đề án, báo cáo khai thác, sử dụng nước mặt cho sản xuất nông nghiệp với lưu lượng từ 0,5 m³ đến dưới 1 m³/giây; hoặc để phát điện với công suất từ 200 kw đến dưới 1.000 kw; hoặc cho các mục đích khác với lưu lượng từ 3.000 m³ đến dưới 20.000 m³/ngày đêm</t>
  </si>
  <si>
    <t>Đối với đề án, báo cáo khai thác, sử dụng nước mặt cho sản xuất nông nghiệp với lưu lượng từ 1 m³ đến dưới 2 m³/giây; hoặc để phát điện với công suất từ 1.000 kw đến dưới 2.000 kw; hoặc cho các mục đích khác với lưu lượng từ 20.000 m³ đến dưới 50.000 m³/ngày đêm</t>
  </si>
  <si>
    <t>Phí thẩm định đề án, báo cáo đề nghị gia hạn, điều chỉnh</t>
  </si>
  <si>
    <t>Bằng 50% mức thu thẩm định lần đầu</t>
  </si>
  <si>
    <t>Đơn vị tính: đồng</t>
  </si>
  <si>
    <t>NỘI DUNG THU</t>
  </si>
  <si>
    <t xml:space="preserve">MỨC THU </t>
  </si>
  <si>
    <t>Lệ Phí</t>
  </si>
  <si>
    <t>Cấp Giấy chứng nhận mới</t>
  </si>
  <si>
    <t>Đồng/ 
giấy CN</t>
  </si>
  <si>
    <t>Trường hợp giấy chứng nhận chỉ có quyền sử dụng đất; cấp quyền sở hữu tài sản gắn liền với đất</t>
  </si>
  <si>
    <t>Cấp giấy chứng nhận quyền sử dụng đất, quyền sở hữu tài sản khác gắn liền với đất</t>
  </si>
  <si>
    <t xml:space="preserve">Cấp đổi, cấp lại (kể cả cấp lại do hết chỗ xác nhận), xác nhận bổ sung vào giấy chứng nhận </t>
  </si>
  <si>
    <t>Đồng/lần</t>
  </si>
  <si>
    <t>Xác nhận đăng ký biến động trên giấy chứng nhận đã cấp</t>
  </si>
  <si>
    <t>BIỂU ĐỀ XUẤT MỨC THU LỆ PHÍ CẤP GIẤY CHỨNG NHẬN QUYỀN SỬ DỤNG ĐẤT,
 KHAI THÁC THÔNG TIN DỮ LIỆU ĐẤT ĐAI</t>
  </si>
  <si>
    <t>Mức phí đề xuất thu</t>
  </si>
  <si>
    <t>BIỂU SO SÁNH MỨC THU LỆ PHÍ CẤP GIẤY CHỨNG NHẬN QUYỀN SỬ DỤNG ĐẤT, 
KHAI THÁC THÔNG TIN DỮ LIỆU ĐẤT ĐAI</t>
  </si>
  <si>
    <t>PHỤ LỤC 01</t>
  </si>
  <si>
    <t>BIỂU ĐỀ XUẤT MỨC THU PHÍ THẨM ĐỊNH HỒ SƠ CẤP GCN QSD ĐẤT, QUYẾN SỞ HỮU
TÀI SẢN GẮN LIỀN VỚI ĐẤT</t>
  </si>
  <si>
    <t>PHỤ LỤC: 02</t>
  </si>
  <si>
    <t>PHỤ LỤC: 03</t>
  </si>
  <si>
    <t>PHỤ LỤC 04</t>
  </si>
  <si>
    <t xml:space="preserve">
 SO SÁNH NỘI DUNG THU VÀ MỨC THU PHÍ THẨM ĐỊNH ĐỀ ÁN, BÁO CÁO THĂM DÒ ĐÁNH GIÁ TRỮ LƯỢNG, KHAI THÁC NƯỚC DƯỚI ĐẤT; PHÍ THẨM ĐỊNH HỒ SƠ, ĐIỀU KIỆN HÀNH NGHỀ KHOAN NƯỚC DƯỚI ĐẤT; PHÍ THẨM ĐỊNH ĐỀ ÁN KHAI THÁC, SỬ DỤNG NƯỚC MẶT TRÊN ĐỊA BÀN TỈNH TUYÊN QUANG VÀ HÀ GIANG</t>
  </si>
  <si>
    <t>Trường hợp giấy chứng nhận chỉ có quyền sử dụng đất hoặc quyền sở hữu tài sản gắn liền với đất</t>
  </si>
  <si>
    <t>Cấp giấy chứng nhận quyền sử dụng đất, quyền sở hữu tài sản gắn liền với đất</t>
  </si>
  <si>
    <t>Tỉnh Hà Giang trước sáp nhập Thực hiện thu Lệ phí theo Nghị quyết số 41/2024/NQ-HĐND ngày 30/12/2024 quy định về lệ phí cấp giấy chứng nhận QSD đất, quyền sở hữu tài sản gắn liền với đất trên địa bàn tỉnh Hà Giang (trước sáp nhập)</t>
  </si>
  <si>
    <t>Lệ phí</t>
  </si>
  <si>
    <t>Nghị Quyết 13/2021/NQ-HĐND ngày 20/12/2021 của HĐND tỉnh Tuyên Quang</t>
  </si>
  <si>
    <r>
      <t>Đề án, báo cáo kết quả thăm dò có lưu lượng nước dưới 200m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</t>
    </r>
  </si>
  <si>
    <r>
      <t>Đề án, báo cáo kết quả thăm dò có lưu lượng nước từ 200m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 đến dưới 500m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</t>
    </r>
  </si>
  <si>
    <r>
      <t>Đề án, báo cáo kết quả thăm dò có lưu lượng nước từ 500m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 đến dưới 1.000m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</t>
    </r>
  </si>
  <si>
    <r>
      <t>Đề án, báo cáo kết quả thăm dò có lưu lượng nước từ 1.000m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 đến dưới 3.000m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/ngđ</t>
    </r>
  </si>
  <si>
    <t>Tuyên Quang xây dựng NQ khi VPĐK mới đảm bảo tự chủ 30%</t>
  </si>
  <si>
    <t>Đề xuât áp dụng mức của HG</t>
  </si>
  <si>
    <t>Tỉnh Hà Giang trước sáp nhập thực hiện thu phí theo Nghị quyết số 41/2024/NQ-HĐND ngày 30/12/2024 quy định về lệ phí cấp giấy chứng nhận QSD đất, quyền sở hữu tài sản gắn liền với đất trên địa bàn tỉnh Hà Giang (trước sáp nhập)</t>
  </si>
  <si>
    <t>BIỂU 02-SS</t>
  </si>
  <si>
    <t>BIỂU  01-SS</t>
  </si>
  <si>
    <t>Tỷ lệ  so với HG %</t>
  </si>
  <si>
    <r>
      <t>Diện tích đất dưới 500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</si>
  <si>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500 m</t>
    </r>
    <r>
      <rPr>
        <vertAlign val="superscript"/>
        <sz val="12"/>
        <rFont val="Times New Roman"/>
        <family val="1"/>
        <scheme val="major"/>
      </rPr>
      <t xml:space="preserve">2 </t>
    </r>
    <r>
      <rPr>
        <sz val="12"/>
        <rFont val="Times New Roman"/>
        <family val="1"/>
        <scheme val="major"/>
      </rPr>
      <t>đến</t>
    </r>
    <r>
      <rPr>
        <vertAlign val="superscript"/>
        <sz val="12"/>
        <rFont val="Times New Roman"/>
        <family val="1"/>
        <scheme val="major"/>
      </rPr>
      <t xml:space="preserve"> </t>
    </r>
    <r>
      <rPr>
        <sz val="12"/>
        <rFont val="Times New Roman"/>
        <family val="1"/>
        <scheme val="major"/>
      </rPr>
      <t>dưới 1000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</si>
  <si>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1000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đến dưới 3000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</si>
  <si>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3000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đến dưới 5000 m</t>
    </r>
    <r>
      <rPr>
        <vertAlign val="superscript"/>
        <sz val="12"/>
        <rFont val="Times New Roman"/>
        <family val="1"/>
        <scheme val="major"/>
      </rPr>
      <t>2</t>
    </r>
  </si>
  <si>
    <r>
      <t>Diện tích đất từ 5000 m</t>
    </r>
    <r>
      <rPr>
        <vertAlign val="superscript"/>
        <sz val="12"/>
        <rFont val="Times New Roman"/>
        <family val="1"/>
        <scheme val="major"/>
      </rPr>
      <t>2</t>
    </r>
    <r>
      <rPr>
        <sz val="12"/>
        <rFont val="Times New Roman"/>
        <family val="1"/>
        <scheme val="major"/>
      </rPr>
      <t xml:space="preserve"> trở lên</t>
    </r>
  </si>
  <si>
    <r>
      <t>Diện tích trên 10.000 đến 50.000 m</t>
    </r>
    <r>
      <rPr>
        <vertAlign val="superscript"/>
        <sz val="12"/>
        <rFont val="Times New Roman"/>
        <family val="1"/>
        <scheme val="major"/>
      </rPr>
      <t>2</t>
    </r>
  </si>
  <si>
    <r>
      <t>Diện tích trên 50.000 đến 150.000 m</t>
    </r>
    <r>
      <rPr>
        <vertAlign val="superscript"/>
        <sz val="12"/>
        <rFont val="Times New Roman"/>
        <family val="1"/>
        <scheme val="major"/>
      </rPr>
      <t>2</t>
    </r>
  </si>
  <si>
    <r>
      <t>Diện tích trên 150.000 m</t>
    </r>
    <r>
      <rPr>
        <vertAlign val="superscript"/>
        <sz val="12"/>
        <rFont val="Times New Roman"/>
        <family val="1"/>
        <scheme val="major"/>
      </rPr>
      <t>2</t>
    </r>
  </si>
  <si>
    <t>Tỉnh Hà Giang trước sáp nhập: thực hiện thu phí theo Nghị quyết số 38/2024/NQ-HĐND ngày 30/12/202 của
 Hội đồng nhân dân tỉnh Hà Giang</t>
  </si>
  <si>
    <t>Tỷ lệ  so với TQ %</t>
  </si>
  <si>
    <r>
      <t xml:space="preserve">- Đối với trường hợp chỉ khai thác 1 phần hồ sơ tài liệu địa chính </t>
    </r>
    <r>
      <rPr>
        <sz val="12"/>
        <color theme="1"/>
        <rFont val="Times New Roman"/>
        <family val="1"/>
        <scheme val="major"/>
      </rPr>
      <t>(nhưng tối đa không vượt quá 300.000 đồng/hồ sơ, tài liệu)</t>
    </r>
  </si>
  <si>
    <t>Lệ Phí (Đồng/ 
Văn bản 
(thửa đất)</t>
  </si>
  <si>
    <t>Đồng/hồ sơ, tài liệu/lần</t>
  </si>
  <si>
    <t>Đồng/tờ</t>
  </si>
  <si>
    <t>Trường hợp 01: Nộp hồ sơ trực tiếp hoặc qua dịch vụ bưu chính</t>
  </si>
  <si>
    <t>Số lượng</t>
  </si>
  <si>
    <t>Đơn giá</t>
  </si>
  <si>
    <t>Thành tiền</t>
  </si>
  <si>
    <t>(1)</t>
  </si>
  <si>
    <t>(2)</t>
  </si>
  <si>
    <t>(3)</t>
  </si>
  <si>
    <t>(4)</t>
  </si>
  <si>
    <t>(5)</t>
  </si>
  <si>
    <t>(6)=(4)*(5)</t>
  </si>
  <si>
    <t>A</t>
  </si>
  <si>
    <t>Dự kiến tổng số thu phí 1 năm</t>
  </si>
  <si>
    <t>1</t>
  </si>
  <si>
    <t>Phí thẩm định đề án thăm dò nước dưới đất; 
Phí thẩm định báo cáo kết quả thăm dò đánh giá trữ lượng nước dưới đất, báo cáo kết quả thi công giếng khai thác nước dưới đất; 
Phí thẩm định báo cáo hiện trạng khai thác nước dưới đất</t>
  </si>
  <si>
    <t>Đề án/ Hồ sơ</t>
  </si>
  <si>
    <t>05</t>
  </si>
  <si>
    <t>2</t>
  </si>
  <si>
    <t>3</t>
  </si>
  <si>
    <t>B</t>
  </si>
  <si>
    <r>
      <t xml:space="preserve">Dự kiến tổng chi từ nguồn thu phí 1 năm
</t>
    </r>
    <r>
      <rPr>
        <b/>
        <i/>
        <sz val="11"/>
        <rFont val="Times New Roman"/>
        <family val="1"/>
      </rPr>
      <t>(Nộp ngân sách nhà nước 100% số thu theo quy định tại Khoản 1, Điều 4, Nghị định 362/2025/NĐ-CP)</t>
    </r>
  </si>
  <si>
    <t>C</t>
  </si>
  <si>
    <t>CHI TIẾT DỰ TOÁN CHI PHỤC VỤ CÔNG TÁC THU PHÍ ĐỐI VỚI 01 HỒ SƠ</t>
  </si>
  <si>
    <t>Dự toán chi phục vụ công tác thu phí đối với Phí thẩm định đề án thăm dò nước dưới đất; Phí thẩm định báo cáo kết quả thăm dò đánh giá trữ lượng nước dưới đất, báo cáo kết quả thi công giếng khai thác nước dưới đất; Phí thẩm định báo cáo hiện trạng khai thác nước dưới đất</t>
  </si>
  <si>
    <t>Chi vật tư, văn phòng phẩm tiêu hao (văn phòng phẩm, điện, nước, cước bưu chính…)</t>
  </si>
  <si>
    <t>hồ sơ</t>
  </si>
  <si>
    <t>Chi phí phục vụ khảo sát thực tế khu vực dự án cần thẩm định</t>
  </si>
  <si>
    <t>Chi phí thuê xe đi công tác (dự kiến 02 ngày)</t>
  </si>
  <si>
    <t>Ngày</t>
  </si>
  <si>
    <t>Công tác phí (04 người * 02 ngày)</t>
  </si>
  <si>
    <t>ngày/người</t>
  </si>
  <si>
    <t>Tiền thuê phòng nghỉ (04 người*01 ngày)</t>
  </si>
  <si>
    <t>2 người/ngày/ phòng</t>
  </si>
  <si>
    <t xml:space="preserve">II </t>
  </si>
  <si>
    <t>Dự toán chi phục vụ công tác thu phí đối với Phí thẩm định hồ sơ, điều kiện hành nghề khoan nước dưới đất</t>
  </si>
  <si>
    <t>Chi phí phục vụ khảo sát thực tế khu vực dự án</t>
  </si>
  <si>
    <t>Công tác phí (02 người * 02 ngày)</t>
  </si>
  <si>
    <t>Ngày/người</t>
  </si>
  <si>
    <t>Tiền thuê phòng nghỉ (02 người* 01 ngày)</t>
  </si>
  <si>
    <t>Dự toán chi phục vụ công tác thu phí đối với Phí thẩm định đề án khai thác sử dụng nước mặt</t>
  </si>
  <si>
    <t>Chi phí thuê xe (dự kiến 02 ngày)</t>
  </si>
  <si>
    <t>Công tác phí (09 người * 02 ngày)</t>
  </si>
  <si>
    <t>Tiền thuê phòng nghỉ (09 người * 01 ngày)</t>
  </si>
  <si>
    <t>Trường hợp 02: Nộp hồ sơ trực tuyến</t>
  </si>
  <si>
    <t>Chi phí thuê xe đi công tác (dự kiến 01 ngày)</t>
  </si>
  <si>
    <t>Công tác phí (06 người * 01 ngày)</t>
  </si>
  <si>
    <t>Công tác phí (05 người * 01 ngày)</t>
  </si>
  <si>
    <t>Công tác phí (03 người * 02 ngày)</t>
  </si>
  <si>
    <t>Tiền thuê phòng nghỉ (03 người * 01 ngày)</t>
  </si>
  <si>
    <t>PHỤ LỤC SỐ 4A</t>
  </si>
  <si>
    <t>PHỤ LỤC SỐ 4B</t>
  </si>
  <si>
    <t>BIỂU ĐỀ XUẤT MỨC THU PHÍ THẨM ĐỊNH ĐỀ ÁN THĂM DÒ NƯỚC DƯỚI ĐẤT; PHÍ THẨM ĐỊNH BÁO CÁO KẾT QUẢ THĂM DÒ, ĐÁNH GIÁ TRỮ LƯỢNG NƯỚC DƯỚI ĐẤT, BÁO CÁO KẾT QUẢ THI CÔNG GIẾNG KHAI THÁC NƯỚC DƯỚI ĐẤT; PHÍ THẨM ĐỊNH BÁO CÁO HIỆN TRẠNG KHAI THÁC NƯỚC DƯỚI ĐẤT; PHÍ THẨM ĐỊNH HỒ SƠ, ĐIỀU KIỆN HÀNH NGHỀ KHOAN NƯỚC DƯỚI ĐẤT; PHÍ THẨM ĐỊNH ĐỀ ÁN KHAI THÁC NƯỚC MẶT</t>
  </si>
  <si>
    <t>Tỉnh Hà Giang trước sáp nhập Thực hiện thu Lệ phí theo Nghị quyết số 43/2024/NQ-HĐND ngày 30/12/2024 của Ủy ban nhân dân tỉnh Hà Giang</t>
  </si>
  <si>
    <t>DỰ TOÁN THU - CHI TỪ NGUỒN PHÍ
ĐỐI VỚI PHÍ THẨM ĐỊNH ĐỀ ÁN THĂM DÒ NƯỚC DƯỚI ĐẤT; PHÍ THẨM ĐỊNH BÁO CÁO KẾT QUẢ THĂM DÒ, ĐÁNH GIÁ TRỮ LƯỢNG NƯỚC DƯỚI ĐẤT, BÁO CÁO KẾT QUẢ THI CÔNG GIẾNG KHAI THÁC NƯỚC DƯỚI ĐẤT; PHÍ THẨM ĐỊNH BÁO CÁO HIỆN TRẠNG KHAI THÁC NƯỚC DƯỚI ĐẤT; PHÍ THẨM ĐỊNH HỒ SƠ, ĐIỀU KIỆN HÀNH NGHỀ KHOAN NƯỚC DƯỚI ĐẤT; PHÍ THẨM ĐỊNH ĐỀ ÁN KHAI THÁC NƯỚC MẶT</t>
  </si>
  <si>
    <t>BIỂU 03-SS</t>
  </si>
  <si>
    <t>BIỂU SỐ 04-SS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</si>
</sst>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₫_-;\-* #,##0\ _₫_-;_-* &quot;-&quot;??\ _₫_-;_-@"/>
  </numFmts>
  <fonts count="50">
    <font>
      <sz val="14"/>
      <color theme="1"/>
      <name val="Times New Roman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color theme="1"/>
      <name val="&quot;Times New Roman&quot;"/>
    </font>
    <font>
      <sz val="12"/>
      <color theme="1"/>
      <name val="&quot;Times New Roman&quot;"/>
    </font>
    <font>
      <i/>
      <sz val="12"/>
      <color theme="1"/>
      <name val="&quot;Times New Roman&quot;"/>
    </font>
    <font>
      <b/>
      <sz val="14"/>
      <color theme="1"/>
      <name val="Times New Roman"/>
      <family val="1"/>
      <scheme val="minor"/>
    </font>
    <font>
      <b/>
      <sz val="12"/>
      <color theme="1"/>
      <name val="&quot;Times New Roman&quot;"/>
    </font>
    <font>
      <b/>
      <sz val="13"/>
      <color theme="1"/>
      <name val="&quot;Times New Roman&quot;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sz val="11"/>
      <color rgb="FF000000"/>
      <name val="Calibri"/>
      <family val="2"/>
    </font>
    <font>
      <b/>
      <i/>
      <sz val="12"/>
      <color theme="1"/>
      <name val="&quot;Times New Roman&quot;"/>
    </font>
    <font>
      <b/>
      <sz val="14"/>
      <name val="Times New Roman"/>
      <family val="1"/>
      <scheme val="minor"/>
    </font>
    <font>
      <sz val="14"/>
      <name val="Times New Roman"/>
      <family val="1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  <scheme val="minor"/>
    </font>
    <font>
      <b/>
      <sz val="14"/>
      <color rgb="FF000000"/>
      <name val="Times New Roman"/>
      <family val="1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  <scheme val="minor"/>
    </font>
    <font>
      <b/>
      <sz val="14"/>
      <name val="Times New Roman"/>
      <family val="1"/>
    </font>
    <font>
      <i/>
      <sz val="14"/>
      <name val="Times New Roman"/>
      <family val="1"/>
      <scheme val="minor"/>
    </font>
    <font>
      <b/>
      <sz val="12"/>
      <color theme="1"/>
      <name val="Times New Roman"/>
      <family val="1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2"/>
      <color theme="1"/>
      <name val="Times New Roman"/>
      <family val="1"/>
      <scheme val="minor"/>
    </font>
    <font>
      <i/>
      <sz val="12"/>
      <color theme="1"/>
      <name val="Times New Roman"/>
      <family val="1"/>
      <scheme val="minor"/>
    </font>
    <font>
      <vertAlign val="superscript"/>
      <sz val="12"/>
      <color theme="1"/>
      <name val="Times New Roman"/>
      <family val="1"/>
    </font>
    <font>
      <sz val="12"/>
      <name val="Times New Roman"/>
      <family val="1"/>
      <scheme val="min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vertAlign val="superscript"/>
      <sz val="1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i/>
      <sz val="12"/>
      <color theme="1"/>
      <name val="Times New Roman"/>
      <family val="1"/>
      <scheme val="major"/>
    </font>
    <font>
      <b/>
      <sz val="12"/>
      <color rgb="FF000000"/>
      <name val="Times New Roman"/>
      <family val="1"/>
      <scheme val="major"/>
    </font>
    <font>
      <b/>
      <sz val="13"/>
      <name val="Times New Roman"/>
      <family val="1"/>
    </font>
    <font>
      <sz val="11"/>
      <name val="Times New Roman"/>
      <family val="1"/>
      <scheme val="major"/>
    </font>
    <font>
      <b/>
      <sz val="11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  <scheme val="major"/>
    </font>
    <font>
      <b/>
      <i/>
      <sz val="11"/>
      <name val="Times New Roman"/>
      <family val="1"/>
      <scheme val="major"/>
    </font>
    <font>
      <b/>
      <sz val="12"/>
      <name val="Times New Roman"/>
      <family val="1"/>
    </font>
    <font>
      <b/>
      <u/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1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5" fillId="2" borderId="1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2" fillId="0" borderId="0" xfId="0" applyFont="1"/>
    <xf numFmtId="0" fontId="13" fillId="2" borderId="0" xfId="0" applyFont="1" applyFill="1"/>
    <xf numFmtId="0" fontId="6" fillId="2" borderId="0" xfId="0" applyFont="1" applyFill="1"/>
    <xf numFmtId="0" fontId="8" fillId="2" borderId="11" xfId="0" applyFont="1" applyFill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/>
    <xf numFmtId="0" fontId="0" fillId="0" borderId="13" xfId="0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3" fontId="5" fillId="2" borderId="13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/>
    <xf numFmtId="0" fontId="16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5" fillId="2" borderId="12" xfId="0" applyFont="1" applyFill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8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19" fillId="2" borderId="13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0" fontId="15" fillId="0" borderId="9" xfId="0" applyFont="1" applyBorder="1"/>
    <xf numFmtId="0" fontId="15" fillId="0" borderId="0" xfId="0" applyFont="1" applyAlignment="1">
      <alignment wrapText="1"/>
    </xf>
    <xf numFmtId="0" fontId="14" fillId="0" borderId="0" xfId="0" applyFont="1"/>
    <xf numFmtId="0" fontId="18" fillId="0" borderId="9" xfId="0" applyFont="1" applyBorder="1" applyAlignment="1">
      <alignment horizontal="center" vertical="center" wrapText="1"/>
    </xf>
    <xf numFmtId="0" fontId="17" fillId="0" borderId="9" xfId="0" applyFont="1" applyBorder="1"/>
    <xf numFmtId="0" fontId="14" fillId="0" borderId="9" xfId="0" applyFont="1" applyBorder="1"/>
    <xf numFmtId="3" fontId="17" fillId="0" borderId="9" xfId="0" applyNumberFormat="1" applyFont="1" applyBorder="1"/>
    <xf numFmtId="0" fontId="25" fillId="0" borderId="9" xfId="0" applyFont="1" applyBorder="1" applyAlignment="1">
      <alignment vertical="center" wrapText="1"/>
    </xf>
    <xf numFmtId="0" fontId="24" fillId="0" borderId="13" xfId="0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13" xfId="0" applyFont="1" applyBorder="1" applyAlignment="1">
      <alignment horizontal="justify" vertical="center" wrapText="1"/>
    </xf>
    <xf numFmtId="0" fontId="26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wrapText="1" shrinkToFit="1"/>
    </xf>
    <xf numFmtId="0" fontId="30" fillId="0" borderId="0" xfId="0" applyFont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3" fontId="32" fillId="0" borderId="13" xfId="0" applyNumberFormat="1" applyFont="1" applyBorder="1" applyAlignment="1">
      <alignment horizontal="left" vertical="center" wrapText="1"/>
    </xf>
    <xf numFmtId="0" fontId="31" fillId="0" borderId="13" xfId="0" applyFont="1" applyBorder="1" applyAlignment="1">
      <alignment horizontal="right" vertical="center" wrapText="1"/>
    </xf>
    <xf numFmtId="0" fontId="32" fillId="0" borderId="13" xfId="0" applyFont="1" applyBorder="1" applyAlignment="1">
      <alignment horizontal="right" vertical="center" wrapText="1"/>
    </xf>
    <xf numFmtId="3" fontId="32" fillId="0" borderId="13" xfId="0" applyNumberFormat="1" applyFont="1" applyBorder="1" applyAlignment="1">
      <alignment horizontal="right" vertical="center" wrapText="1"/>
    </xf>
    <xf numFmtId="164" fontId="32" fillId="0" borderId="13" xfId="0" applyNumberFormat="1" applyFont="1" applyBorder="1" applyAlignment="1">
      <alignment horizontal="right" vertical="center" wrapText="1"/>
    </xf>
    <xf numFmtId="3" fontId="32" fillId="0" borderId="13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32" fillId="3" borderId="13" xfId="0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0" xfId="0" applyFont="1" applyAlignment="1">
      <alignment horizontal="left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left" vertical="center" wrapText="1"/>
    </xf>
    <xf numFmtId="0" fontId="34" fillId="0" borderId="13" xfId="0" applyFont="1" applyBorder="1"/>
    <xf numFmtId="0" fontId="34" fillId="2" borderId="13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left" vertical="center" wrapText="1"/>
    </xf>
    <xf numFmtId="0" fontId="34" fillId="2" borderId="13" xfId="0" quotePrefix="1" applyFont="1" applyFill="1" applyBorder="1" applyAlignment="1">
      <alignment horizontal="left" vertical="center" wrapText="1"/>
    </xf>
    <xf numFmtId="3" fontId="34" fillId="2" borderId="13" xfId="0" applyNumberFormat="1" applyFont="1" applyFill="1" applyBorder="1" applyAlignment="1">
      <alignment horizontal="right"/>
    </xf>
    <xf numFmtId="0" fontId="35" fillId="2" borderId="13" xfId="0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right"/>
    </xf>
    <xf numFmtId="3" fontId="34" fillId="2" borderId="13" xfId="0" applyNumberFormat="1" applyFont="1" applyFill="1" applyBorder="1" applyAlignment="1">
      <alignment horizontal="right" vertical="center" wrapText="1"/>
    </xf>
    <xf numFmtId="0" fontId="34" fillId="2" borderId="13" xfId="0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5" fillId="2" borderId="14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3" fontId="34" fillId="0" borderId="13" xfId="0" applyNumberFormat="1" applyFont="1" applyBorder="1" applyAlignment="1">
      <alignment horizontal="center" vertical="center" wrapText="1"/>
    </xf>
    <xf numFmtId="0" fontId="34" fillId="0" borderId="13" xfId="0" quotePrefix="1" applyFont="1" applyBorder="1" applyAlignment="1">
      <alignment horizontal="left" vertical="center" wrapText="1"/>
    </xf>
    <xf numFmtId="3" fontId="34" fillId="0" borderId="18" xfId="0" applyNumberFormat="1" applyFont="1" applyBorder="1" applyAlignment="1">
      <alignment horizontal="center" vertical="center" wrapText="1"/>
    </xf>
    <xf numFmtId="3" fontId="34" fillId="0" borderId="0" xfId="0" applyNumberFormat="1" applyFont="1"/>
    <xf numFmtId="0" fontId="35" fillId="0" borderId="13" xfId="0" applyFont="1" applyBorder="1" applyAlignment="1">
      <alignment wrapText="1"/>
    </xf>
    <xf numFmtId="0" fontId="35" fillId="0" borderId="13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6" fillId="0" borderId="0" xfId="0" applyFont="1"/>
    <xf numFmtId="0" fontId="36" fillId="0" borderId="0" xfId="0" applyFont="1" applyAlignment="1">
      <alignment wrapText="1"/>
    </xf>
    <xf numFmtId="0" fontId="31" fillId="0" borderId="13" xfId="0" applyFont="1" applyBorder="1" applyAlignment="1">
      <alignment horizontal="center"/>
    </xf>
    <xf numFmtId="0" fontId="31" fillId="0" borderId="13" xfId="0" applyFont="1" applyBorder="1" applyAlignment="1">
      <alignment wrapText="1"/>
    </xf>
    <xf numFmtId="0" fontId="32" fillId="0" borderId="13" xfId="0" applyFont="1" applyBorder="1" applyAlignment="1">
      <alignment horizontal="center"/>
    </xf>
    <xf numFmtId="0" fontId="32" fillId="0" borderId="13" xfId="0" applyFont="1" applyBorder="1" applyAlignment="1">
      <alignment wrapText="1"/>
    </xf>
    <xf numFmtId="0" fontId="32" fillId="0" borderId="13" xfId="0" applyFont="1" applyBorder="1" applyAlignment="1">
      <alignment vertical="center" wrapText="1"/>
    </xf>
    <xf numFmtId="0" fontId="34" fillId="3" borderId="0" xfId="0" applyFont="1" applyFill="1"/>
    <xf numFmtId="0" fontId="36" fillId="3" borderId="0" xfId="0" applyFont="1" applyFill="1"/>
    <xf numFmtId="0" fontId="36" fillId="3" borderId="0" xfId="0" applyFont="1" applyFill="1" applyAlignment="1">
      <alignment wrapText="1"/>
    </xf>
    <xf numFmtId="0" fontId="32" fillId="3" borderId="0" xfId="0" applyFont="1" applyFill="1"/>
    <xf numFmtId="0" fontId="32" fillId="3" borderId="13" xfId="0" applyFont="1" applyFill="1" applyBorder="1"/>
    <xf numFmtId="0" fontId="34" fillId="3" borderId="2" xfId="0" applyFont="1" applyFill="1" applyBorder="1"/>
    <xf numFmtId="0" fontId="31" fillId="3" borderId="13" xfId="0" applyFont="1" applyFill="1" applyBorder="1"/>
    <xf numFmtId="3" fontId="34" fillId="3" borderId="2" xfId="0" applyNumberFormat="1" applyFont="1" applyFill="1" applyBorder="1"/>
    <xf numFmtId="0" fontId="37" fillId="0" borderId="13" xfId="0" applyFont="1" applyBorder="1" applyAlignment="1">
      <alignment horizontal="right" vertical="center" wrapText="1"/>
    </xf>
    <xf numFmtId="0" fontId="35" fillId="0" borderId="13" xfId="0" applyFont="1" applyBorder="1" applyAlignment="1">
      <alignment horizontal="right" vertical="center" wrapText="1"/>
    </xf>
    <xf numFmtId="3" fontId="34" fillId="0" borderId="13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32" fillId="0" borderId="17" xfId="0" applyFont="1" applyBorder="1" applyAlignment="1">
      <alignment horizontal="right" vertical="center" wrapText="1"/>
    </xf>
    <xf numFmtId="164" fontId="34" fillId="0" borderId="13" xfId="0" applyNumberFormat="1" applyFont="1" applyBorder="1" applyAlignment="1">
      <alignment horizontal="right" vertical="center" wrapText="1"/>
    </xf>
    <xf numFmtId="2" fontId="34" fillId="0" borderId="13" xfId="0" applyNumberFormat="1" applyFont="1" applyBorder="1" applyAlignment="1">
      <alignment horizontal="right" vertical="center" wrapText="1"/>
    </xf>
    <xf numFmtId="10" fontId="34" fillId="0" borderId="13" xfId="0" applyNumberFormat="1" applyFont="1" applyBorder="1" applyAlignment="1">
      <alignment horizontal="right" vertical="center" wrapText="1"/>
    </xf>
    <xf numFmtId="2" fontId="35" fillId="0" borderId="13" xfId="0" applyNumberFormat="1" applyFont="1" applyBorder="1" applyAlignment="1">
      <alignment horizontal="right" vertical="center" wrapText="1"/>
    </xf>
    <xf numFmtId="0" fontId="31" fillId="0" borderId="17" xfId="0" applyFont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right"/>
    </xf>
    <xf numFmtId="0" fontId="2" fillId="0" borderId="13" xfId="0" applyFont="1" applyBorder="1" applyAlignment="1">
      <alignment horizontal="right"/>
    </xf>
    <xf numFmtId="3" fontId="2" fillId="2" borderId="13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39" fillId="0" borderId="0" xfId="0" applyFont="1"/>
    <xf numFmtId="0" fontId="42" fillId="0" borderId="0" xfId="0" applyFont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19" xfId="0" applyFont="1" applyBorder="1"/>
    <xf numFmtId="49" fontId="43" fillId="0" borderId="19" xfId="0" applyNumberFormat="1" applyFont="1" applyBorder="1"/>
    <xf numFmtId="0" fontId="44" fillId="0" borderId="1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0" fillId="0" borderId="16" xfId="0" applyFont="1" applyBorder="1" applyAlignment="1">
      <alignment horizontal="center" vertical="center" wrapText="1"/>
    </xf>
    <xf numFmtId="49" fontId="40" fillId="0" borderId="16" xfId="0" applyNumberFormat="1" applyFont="1" applyBorder="1" applyAlignment="1">
      <alignment horizontal="center" vertical="center" wrapText="1"/>
    </xf>
    <xf numFmtId="49" fontId="40" fillId="0" borderId="0" xfId="0" applyNumberFormat="1" applyFont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49" fontId="44" fillId="0" borderId="13" xfId="0" applyNumberFormat="1" applyFont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49" fontId="40" fillId="0" borderId="13" xfId="0" applyNumberFormat="1" applyFont="1" applyBorder="1" applyAlignment="1">
      <alignment horizontal="center" vertical="center" wrapText="1"/>
    </xf>
    <xf numFmtId="49" fontId="40" fillId="0" borderId="13" xfId="0" applyNumberFormat="1" applyFont="1" applyBorder="1" applyAlignment="1">
      <alignment horizontal="left" vertical="center" wrapText="1"/>
    </xf>
    <xf numFmtId="49" fontId="40" fillId="0" borderId="13" xfId="0" applyNumberFormat="1" applyFont="1" applyBorder="1" applyAlignment="1">
      <alignment horizontal="center" vertical="center"/>
    </xf>
    <xf numFmtId="3" fontId="40" fillId="0" borderId="13" xfId="0" applyNumberFormat="1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right" vertical="center" wrapText="1"/>
    </xf>
    <xf numFmtId="49" fontId="43" fillId="0" borderId="13" xfId="0" applyNumberFormat="1" applyFont="1" applyBorder="1" applyAlignment="1">
      <alignment horizontal="center" vertical="center" wrapText="1"/>
    </xf>
    <xf numFmtId="49" fontId="43" fillId="0" borderId="13" xfId="0" applyNumberFormat="1" applyFont="1" applyBorder="1" applyAlignment="1">
      <alignment horizontal="left" vertical="center" wrapText="1"/>
    </xf>
    <xf numFmtId="49" fontId="43" fillId="0" borderId="13" xfId="0" applyNumberFormat="1" applyFont="1" applyBorder="1" applyAlignment="1">
      <alignment horizontal="center" vertical="center"/>
    </xf>
    <xf numFmtId="3" fontId="43" fillId="0" borderId="13" xfId="0" applyNumberFormat="1" applyFont="1" applyBorder="1" applyAlignment="1">
      <alignment horizontal="center" vertical="center" wrapText="1"/>
    </xf>
    <xf numFmtId="3" fontId="43" fillId="0" borderId="13" xfId="0" applyNumberFormat="1" applyFont="1" applyBorder="1" applyAlignment="1">
      <alignment horizontal="right" vertical="center" wrapText="1"/>
    </xf>
    <xf numFmtId="49" fontId="45" fillId="0" borderId="0" xfId="0" applyNumberFormat="1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49" fontId="40" fillId="0" borderId="13" xfId="0" applyNumberFormat="1" applyFont="1" applyBorder="1" applyAlignment="1">
      <alignment vertical="center" wrapText="1"/>
    </xf>
    <xf numFmtId="3" fontId="43" fillId="0" borderId="0" xfId="0" applyNumberFormat="1" applyFont="1" applyAlignment="1">
      <alignment horizontal="right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justify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justify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right" vertical="center" wrapText="1"/>
    </xf>
    <xf numFmtId="3" fontId="44" fillId="0" borderId="0" xfId="0" applyNumberFormat="1" applyFont="1" applyAlignment="1">
      <alignment horizontal="right" vertical="center" wrapText="1"/>
    </xf>
    <xf numFmtId="0" fontId="46" fillId="0" borderId="0" xfId="0" applyFont="1"/>
    <xf numFmtId="3" fontId="39" fillId="0" borderId="0" xfId="0" applyNumberFormat="1" applyFont="1"/>
    <xf numFmtId="49" fontId="40" fillId="0" borderId="13" xfId="0" applyNumberFormat="1" applyFont="1" applyBorder="1" applyAlignment="1">
      <alignment horizontal="right" vertical="center" wrapText="1"/>
    </xf>
    <xf numFmtId="0" fontId="36" fillId="0" borderId="9" xfId="0" applyFont="1" applyBorder="1" applyAlignment="1">
      <alignment wrapText="1"/>
    </xf>
    <xf numFmtId="0" fontId="36" fillId="0" borderId="9" xfId="0" applyFont="1" applyBorder="1"/>
    <xf numFmtId="0" fontId="31" fillId="3" borderId="13" xfId="0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/>
    </xf>
    <xf numFmtId="0" fontId="22" fillId="0" borderId="9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3" fillId="0" borderId="8" xfId="0" applyFont="1" applyBorder="1"/>
    <xf numFmtId="0" fontId="35" fillId="0" borderId="0" xfId="0" applyFont="1" applyAlignment="1">
      <alignment horizontal="center"/>
    </xf>
    <xf numFmtId="0" fontId="36" fillId="0" borderId="9" xfId="0" applyFont="1" applyBorder="1" applyAlignment="1">
      <alignment horizontal="center" wrapText="1"/>
    </xf>
    <xf numFmtId="0" fontId="36" fillId="0" borderId="9" xfId="0" applyFont="1" applyBorder="1" applyAlignment="1">
      <alignment horizont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2" fillId="0" borderId="13" xfId="0" applyFont="1" applyBorder="1"/>
    <xf numFmtId="0" fontId="8" fillId="2" borderId="6" xfId="0" applyFont="1" applyFill="1" applyBorder="1" applyAlignment="1">
      <alignment horizontal="center"/>
    </xf>
    <xf numFmtId="0" fontId="3" fillId="0" borderId="7" xfId="0" applyFont="1" applyBorder="1"/>
    <xf numFmtId="0" fontId="8" fillId="2" borderId="11" xfId="0" applyFont="1" applyFill="1" applyBorder="1" applyAlignment="1">
      <alignment horizontal="center"/>
    </xf>
    <xf numFmtId="0" fontId="3" fillId="0" borderId="1" xfId="0" applyFont="1" applyBorder="1"/>
    <xf numFmtId="0" fontId="8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0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3" fontId="44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/>
    <xf numFmtId="0" fontId="37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 shrinkToFit="1"/>
    </xf>
    <xf numFmtId="0" fontId="24" fillId="0" borderId="13" xfId="0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justify" vertical="center" wrapText="1"/>
    </xf>
    <xf numFmtId="3" fontId="0" fillId="0" borderId="0" xfId="0" applyNumberFormat="1"/>
    <xf numFmtId="3" fontId="23" fillId="0" borderId="0" xfId="0" applyNumberFormat="1" applyFont="1"/>
    <xf numFmtId="3" fontId="4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NAM%202026\5.%20thang%205\3%20NGh%20Q\Phong%20Ke%20hoach%20-%20tai%20chinh\2026-05-12%20TGYK%20de%20an%20thu%20phi%20linh%20vuc%20tai%20nguyen%20nuoc.xlsx" TargetMode="External"/><Relationship Id="rId1" Type="http://schemas.openxmlformats.org/officeDocument/2006/relationships/externalLinkPath" Target="file:///E:\NAM%202026\5.%20thang%205\3%20NGh%20Q\Phong%20Ke%20hoach%20-%20tai%20chinh\2026-05-12%20TGYK%20de%20an%20thu%20phi%20linh%20vuc%20tai%20nguyen%20nu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2-Dự kiến mức thu"/>
      <sheetName val="03-TH Nộp HS trực tiếp -MT"/>
      <sheetName val="Sheet1"/>
      <sheetName val="04-TH Nộp HS trực tuyến -MT"/>
      <sheetName val="05- quy định Định mức chi"/>
    </sheetNames>
    <sheetDataSet>
      <sheetData sheetId="0" refreshError="1"/>
      <sheetData sheetId="1">
        <row r="8">
          <cell r="E8">
            <v>8000000</v>
          </cell>
        </row>
        <row r="9">
          <cell r="E9">
            <v>7400000</v>
          </cell>
        </row>
        <row r="10">
          <cell r="E10">
            <v>15000000</v>
          </cell>
        </row>
      </sheetData>
      <sheetData sheetId="2" refreshError="1"/>
      <sheetData sheetId="3" refreshError="1"/>
      <sheetData sheetId="4">
        <row r="7">
          <cell r="D7">
            <v>2000000</v>
          </cell>
        </row>
        <row r="9">
          <cell r="D9">
            <v>300000</v>
          </cell>
        </row>
        <row r="11">
          <cell r="D11">
            <v>700000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zoomScale="70" zoomScaleNormal="70" zoomScaleSheetLayoutView="96" zoomScalePageLayoutView="85" workbookViewId="0">
      <selection activeCell="I12" sqref="I12"/>
    </sheetView>
  </sheetViews>
  <sheetFormatPr defaultColWidth="8.88671875" defaultRowHeight="18.75"/>
  <cols>
    <col min="1" max="1" width="4.77734375" style="59" customWidth="1"/>
    <col min="2" max="2" width="25.88671875" style="41" customWidth="1"/>
    <col min="3" max="3" width="7.5546875" style="41" customWidth="1"/>
    <col min="4" max="4" width="8.33203125" style="41" customWidth="1"/>
    <col min="5" max="5" width="8.6640625" style="41" customWidth="1"/>
    <col min="6" max="6" width="8" style="41" customWidth="1"/>
    <col min="7" max="7" width="9.77734375" style="41" customWidth="1"/>
    <col min="8" max="8" width="8.33203125" style="41" customWidth="1"/>
    <col min="9" max="9" width="8.77734375" style="41" customWidth="1"/>
    <col min="10" max="10" width="7.109375" style="41" customWidth="1"/>
    <col min="11" max="11" width="7" style="41" customWidth="1"/>
    <col min="12" max="12" width="6.44140625" style="41" customWidth="1"/>
    <col min="13" max="13" width="12.109375" style="73" customWidth="1"/>
    <col min="14" max="16" width="12.109375" style="41" customWidth="1"/>
    <col min="17" max="16384" width="8.88671875" style="41"/>
  </cols>
  <sheetData>
    <row r="1" spans="1:14">
      <c r="A1" s="188" t="s">
        <v>155</v>
      </c>
      <c r="B1" s="188"/>
      <c r="C1" s="188"/>
      <c r="D1" s="188"/>
    </row>
    <row r="2" spans="1:14" ht="48" customHeight="1">
      <c r="A2" s="190" t="s">
        <v>156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4" ht="9.75" customHeight="1"/>
    <row r="4" spans="1:14" ht="42.75" customHeight="1">
      <c r="A4" s="189" t="s">
        <v>116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4" ht="36.75" customHeight="1">
      <c r="A5" s="189" t="s">
        <v>184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74"/>
      <c r="N5" s="45"/>
    </row>
    <row r="6" spans="1:14" ht="10.5" customHeight="1"/>
    <row r="7" spans="1:14" s="61" customFormat="1" ht="15.75">
      <c r="A7" s="186" t="s">
        <v>2</v>
      </c>
      <c r="B7" s="186" t="s">
        <v>3</v>
      </c>
      <c r="C7" s="186" t="s">
        <v>4</v>
      </c>
      <c r="D7" s="186" t="s">
        <v>106</v>
      </c>
      <c r="E7" s="186" t="s">
        <v>0</v>
      </c>
      <c r="F7" s="187"/>
      <c r="G7" s="187"/>
      <c r="H7" s="186" t="s">
        <v>1</v>
      </c>
      <c r="I7" s="186"/>
      <c r="J7" s="186"/>
      <c r="K7" s="184" t="s">
        <v>175</v>
      </c>
      <c r="L7" s="184" t="s">
        <v>185</v>
      </c>
      <c r="M7" s="182" t="s">
        <v>92</v>
      </c>
      <c r="N7" s="184" t="s">
        <v>92</v>
      </c>
    </row>
    <row r="8" spans="1:14" s="61" customFormat="1" ht="31.5">
      <c r="A8" s="186"/>
      <c r="B8" s="186"/>
      <c r="C8" s="186"/>
      <c r="D8" s="186"/>
      <c r="E8" s="62" t="s">
        <v>5</v>
      </c>
      <c r="F8" s="62" t="s">
        <v>6</v>
      </c>
      <c r="G8" s="62" t="s">
        <v>7</v>
      </c>
      <c r="H8" s="62" t="s">
        <v>5</v>
      </c>
      <c r="I8" s="62" t="s">
        <v>6</v>
      </c>
      <c r="J8" s="62" t="s">
        <v>8</v>
      </c>
      <c r="K8" s="184"/>
      <c r="L8" s="184"/>
      <c r="M8" s="183"/>
      <c r="N8" s="185"/>
    </row>
    <row r="9" spans="1:14" s="61" customFormat="1" ht="47.25" customHeight="1">
      <c r="A9" s="62" t="s">
        <v>9</v>
      </c>
      <c r="B9" s="64" t="s">
        <v>79</v>
      </c>
      <c r="C9" s="64"/>
      <c r="D9" s="67"/>
      <c r="E9" s="67"/>
      <c r="F9" s="67"/>
      <c r="G9" s="67"/>
      <c r="H9" s="67"/>
      <c r="I9" s="67"/>
      <c r="J9" s="62"/>
      <c r="K9" s="62"/>
      <c r="L9" s="62"/>
      <c r="M9" s="75"/>
      <c r="N9" s="65"/>
    </row>
    <row r="10" spans="1:14" s="61" customFormat="1" ht="47.25" customHeight="1">
      <c r="A10" s="63">
        <v>1</v>
      </c>
      <c r="B10" s="65" t="s">
        <v>80</v>
      </c>
      <c r="C10" s="65"/>
      <c r="D10" s="68"/>
      <c r="E10" s="68"/>
      <c r="F10" s="68"/>
      <c r="G10" s="68"/>
      <c r="H10" s="68"/>
      <c r="I10" s="68"/>
      <c r="J10" s="63"/>
      <c r="K10" s="63"/>
      <c r="L10" s="63"/>
      <c r="M10" s="75"/>
      <c r="N10" s="65"/>
    </row>
    <row r="11" spans="1:14" s="61" customFormat="1" ht="47.25" customHeight="1">
      <c r="A11" s="63" t="s">
        <v>10</v>
      </c>
      <c r="B11" s="65" t="s">
        <v>81</v>
      </c>
      <c r="C11" s="65"/>
      <c r="D11" s="68"/>
      <c r="E11" s="68"/>
      <c r="F11" s="68"/>
      <c r="G11" s="68"/>
      <c r="H11" s="68"/>
      <c r="I11" s="68"/>
      <c r="J11" s="63"/>
      <c r="K11" s="63"/>
      <c r="L11" s="63"/>
      <c r="M11" s="75"/>
      <c r="N11" s="65"/>
    </row>
    <row r="12" spans="1:14" s="61" customFormat="1" ht="15.75">
      <c r="A12" s="63" t="s">
        <v>11</v>
      </c>
      <c r="B12" s="65" t="s">
        <v>72</v>
      </c>
      <c r="C12" s="65"/>
      <c r="D12" s="68"/>
      <c r="E12" s="68"/>
      <c r="F12" s="68"/>
      <c r="G12" s="68"/>
      <c r="H12" s="68"/>
      <c r="I12" s="68"/>
      <c r="J12" s="63"/>
      <c r="K12" s="63"/>
      <c r="L12" s="63"/>
      <c r="M12" s="75"/>
      <c r="N12" s="65"/>
    </row>
    <row r="13" spans="1:14" s="61" customFormat="1" ht="31.5">
      <c r="A13" s="63"/>
      <c r="B13" s="65" t="s">
        <v>176</v>
      </c>
      <c r="C13" s="65" t="s">
        <v>12</v>
      </c>
      <c r="D13" s="69">
        <f>(E13+H13)/2</f>
        <v>1041074</v>
      </c>
      <c r="E13" s="69">
        <f>SUM(F13:G13)</f>
        <v>1582148</v>
      </c>
      <c r="F13" s="69">
        <v>150000</v>
      </c>
      <c r="G13" s="70">
        <v>1432148</v>
      </c>
      <c r="H13" s="69">
        <f>SUM(I13:I13)</f>
        <v>500000</v>
      </c>
      <c r="I13" s="69">
        <v>500000</v>
      </c>
      <c r="J13" s="71" t="s">
        <v>13</v>
      </c>
      <c r="K13" s="72">
        <f>D13/E13</f>
        <v>0.6580130303865378</v>
      </c>
      <c r="L13" s="72">
        <f>D13/H13</f>
        <v>2.0821480000000001</v>
      </c>
      <c r="M13" s="75"/>
      <c r="N13" s="65"/>
    </row>
    <row r="14" spans="1:14" s="61" customFormat="1" ht="37.5">
      <c r="A14" s="63"/>
      <c r="B14" s="65" t="s">
        <v>177</v>
      </c>
      <c r="C14" s="65" t="s">
        <v>12</v>
      </c>
      <c r="D14" s="69">
        <f>(E14+H14)/2</f>
        <v>1166074</v>
      </c>
      <c r="E14" s="69">
        <f t="shared" ref="E14:E17" si="0">SUM(F14:G14)</f>
        <v>1582148</v>
      </c>
      <c r="F14" s="69">
        <v>150000</v>
      </c>
      <c r="G14" s="70">
        <v>1432148</v>
      </c>
      <c r="H14" s="69">
        <f>SUM(I14:I14)</f>
        <v>750000</v>
      </c>
      <c r="I14" s="69">
        <v>750000</v>
      </c>
      <c r="J14" s="71" t="s">
        <v>13</v>
      </c>
      <c r="K14" s="72">
        <f>D14/E14</f>
        <v>0.73701954557980665</v>
      </c>
      <c r="L14" s="72">
        <f>D14/H14</f>
        <v>1.5547653333333333</v>
      </c>
      <c r="M14" s="75"/>
      <c r="N14" s="65"/>
    </row>
    <row r="15" spans="1:14" s="61" customFormat="1" ht="37.5">
      <c r="A15" s="63"/>
      <c r="B15" s="65" t="s">
        <v>178</v>
      </c>
      <c r="C15" s="65" t="s">
        <v>12</v>
      </c>
      <c r="D15" s="69">
        <f>(E15+H15)/2</f>
        <v>1291074</v>
      </c>
      <c r="E15" s="69">
        <f t="shared" si="0"/>
        <v>1582148</v>
      </c>
      <c r="F15" s="69">
        <v>150000</v>
      </c>
      <c r="G15" s="70">
        <v>1432148</v>
      </c>
      <c r="H15" s="69">
        <f>SUM(I15:I15)</f>
        <v>1000000</v>
      </c>
      <c r="I15" s="69">
        <v>1000000</v>
      </c>
      <c r="J15" s="71" t="s">
        <v>13</v>
      </c>
      <c r="K15" s="72">
        <f>D15/E15</f>
        <v>0.8160260607730756</v>
      </c>
      <c r="L15" s="72">
        <f>D15/H15</f>
        <v>1.2910740000000001</v>
      </c>
      <c r="M15" s="75"/>
      <c r="N15" s="65"/>
    </row>
    <row r="16" spans="1:14" s="61" customFormat="1" ht="37.5">
      <c r="A16" s="63"/>
      <c r="B16" s="65" t="s">
        <v>179</v>
      </c>
      <c r="C16" s="65" t="s">
        <v>12</v>
      </c>
      <c r="D16" s="69">
        <f>(E16+H16)/2</f>
        <v>1541074</v>
      </c>
      <c r="E16" s="69">
        <f t="shared" si="0"/>
        <v>1582148</v>
      </c>
      <c r="F16" s="69">
        <v>150000</v>
      </c>
      <c r="G16" s="70">
        <v>1432148</v>
      </c>
      <c r="H16" s="69">
        <f>SUM(I16:I16)</f>
        <v>1500000</v>
      </c>
      <c r="I16" s="69">
        <v>1500000</v>
      </c>
      <c r="J16" s="71" t="s">
        <v>13</v>
      </c>
      <c r="K16" s="72">
        <f>D16/E16</f>
        <v>0.9740390911596134</v>
      </c>
      <c r="L16" s="72">
        <f>D16/H16</f>
        <v>1.0273826666666668</v>
      </c>
      <c r="M16" s="75"/>
      <c r="N16" s="65"/>
    </row>
    <row r="17" spans="1:14" s="61" customFormat="1" ht="31.5">
      <c r="A17" s="63"/>
      <c r="B17" s="65" t="s">
        <v>180</v>
      </c>
      <c r="C17" s="65" t="s">
        <v>12</v>
      </c>
      <c r="D17" s="69">
        <f>(E17+H17)/2</f>
        <v>1791074</v>
      </c>
      <c r="E17" s="69">
        <f t="shared" si="0"/>
        <v>1582148</v>
      </c>
      <c r="F17" s="69">
        <v>150000</v>
      </c>
      <c r="G17" s="70">
        <v>1432148</v>
      </c>
      <c r="H17" s="69">
        <f>SUM(I17:I17)</f>
        <v>2000000</v>
      </c>
      <c r="I17" s="69">
        <v>2000000</v>
      </c>
      <c r="J17" s="71" t="s">
        <v>13</v>
      </c>
      <c r="K17" s="72">
        <f>D17/E17</f>
        <v>1.1320521215461512</v>
      </c>
      <c r="L17" s="72">
        <f>D17/H17</f>
        <v>0.89553700000000003</v>
      </c>
      <c r="M17" s="75"/>
      <c r="N17" s="65"/>
    </row>
    <row r="18" spans="1:14" s="61" customFormat="1" ht="15.75">
      <c r="A18" s="63" t="s">
        <v>14</v>
      </c>
      <c r="B18" s="65" t="s">
        <v>73</v>
      </c>
      <c r="C18" s="65"/>
      <c r="D18" s="68"/>
      <c r="E18" s="68"/>
      <c r="F18" s="68"/>
      <c r="G18" s="68"/>
      <c r="H18" s="68"/>
      <c r="I18" s="68"/>
      <c r="J18" s="63"/>
      <c r="K18" s="72"/>
      <c r="L18" s="72"/>
      <c r="M18" s="75"/>
      <c r="N18" s="65"/>
    </row>
    <row r="19" spans="1:14" s="61" customFormat="1" ht="31.5">
      <c r="A19" s="63"/>
      <c r="B19" s="65" t="s">
        <v>176</v>
      </c>
      <c r="C19" s="65" t="s">
        <v>12</v>
      </c>
      <c r="D19" s="69">
        <f>SUM(I19+E19)/2</f>
        <v>968574</v>
      </c>
      <c r="E19" s="69">
        <f t="shared" ref="E19:E23" si="1">SUM(F19:G19)</f>
        <v>1537148</v>
      </c>
      <c r="F19" s="69">
        <v>105000</v>
      </c>
      <c r="G19" s="70">
        <v>1432148</v>
      </c>
      <c r="H19" s="69">
        <f>SUM(I19:I19)</f>
        <v>400000</v>
      </c>
      <c r="I19" s="69">
        <f t="shared" ref="I19:I23" si="2">I13*80%</f>
        <v>400000</v>
      </c>
      <c r="J19" s="71" t="s">
        <v>13</v>
      </c>
      <c r="K19" s="72">
        <f>D19/E19</f>
        <v>0.6301110888476581</v>
      </c>
      <c r="L19" s="72">
        <f>D19/H19</f>
        <v>2.4214349999999998</v>
      </c>
      <c r="M19" s="75"/>
      <c r="N19" s="65"/>
    </row>
    <row r="20" spans="1:14" s="61" customFormat="1" ht="37.5">
      <c r="A20" s="63"/>
      <c r="B20" s="65" t="s">
        <v>177</v>
      </c>
      <c r="C20" s="65" t="s">
        <v>12</v>
      </c>
      <c r="D20" s="69">
        <f t="shared" ref="D20:D23" si="3">SUM(I20+E20)/2</f>
        <v>1068574</v>
      </c>
      <c r="E20" s="69">
        <f t="shared" si="1"/>
        <v>1537148</v>
      </c>
      <c r="F20" s="69">
        <v>105000</v>
      </c>
      <c r="G20" s="70">
        <v>1432148</v>
      </c>
      <c r="H20" s="69">
        <f>SUM(I20:I20)</f>
        <v>600000</v>
      </c>
      <c r="I20" s="69">
        <f t="shared" si="2"/>
        <v>600000</v>
      </c>
      <c r="J20" s="71" t="s">
        <v>13</v>
      </c>
      <c r="K20" s="72">
        <f>D20/E20</f>
        <v>0.6951666332714872</v>
      </c>
      <c r="L20" s="72">
        <f>D20/H20</f>
        <v>1.7809566666666667</v>
      </c>
      <c r="M20" s="75"/>
      <c r="N20" s="65"/>
    </row>
    <row r="21" spans="1:14" s="61" customFormat="1" ht="37.5">
      <c r="A21" s="63"/>
      <c r="B21" s="65" t="s">
        <v>178</v>
      </c>
      <c r="C21" s="65" t="s">
        <v>12</v>
      </c>
      <c r="D21" s="69">
        <f t="shared" si="3"/>
        <v>1168574</v>
      </c>
      <c r="E21" s="69">
        <f t="shared" si="1"/>
        <v>1537148</v>
      </c>
      <c r="F21" s="69">
        <v>105000</v>
      </c>
      <c r="G21" s="70">
        <v>1432148</v>
      </c>
      <c r="H21" s="69">
        <f>SUM(I21:I21)</f>
        <v>800000</v>
      </c>
      <c r="I21" s="69">
        <f t="shared" si="2"/>
        <v>800000</v>
      </c>
      <c r="J21" s="71" t="s">
        <v>13</v>
      </c>
      <c r="K21" s="72">
        <f>D21/E21</f>
        <v>0.7602221776953163</v>
      </c>
      <c r="L21" s="72">
        <f>D21/H21</f>
        <v>1.4607174999999999</v>
      </c>
      <c r="M21" s="75"/>
      <c r="N21" s="65"/>
    </row>
    <row r="22" spans="1:14" s="61" customFormat="1" ht="37.5">
      <c r="A22" s="63"/>
      <c r="B22" s="65" t="s">
        <v>179</v>
      </c>
      <c r="C22" s="65" t="s">
        <v>12</v>
      </c>
      <c r="D22" s="69">
        <f t="shared" si="3"/>
        <v>1368574</v>
      </c>
      <c r="E22" s="69">
        <f t="shared" si="1"/>
        <v>1537148</v>
      </c>
      <c r="F22" s="69">
        <v>105000</v>
      </c>
      <c r="G22" s="70">
        <v>1432148</v>
      </c>
      <c r="H22" s="69">
        <f>SUM(I22:I22)</f>
        <v>1200000</v>
      </c>
      <c r="I22" s="69">
        <f t="shared" si="2"/>
        <v>1200000</v>
      </c>
      <c r="J22" s="71" t="s">
        <v>13</v>
      </c>
      <c r="K22" s="72">
        <f>D22/E22</f>
        <v>0.8903332665429744</v>
      </c>
      <c r="L22" s="72">
        <f>D22/H22</f>
        <v>1.1404783333333333</v>
      </c>
      <c r="M22" s="75"/>
      <c r="N22" s="65"/>
    </row>
    <row r="23" spans="1:14" s="61" customFormat="1" ht="31.5">
      <c r="A23" s="63"/>
      <c r="B23" s="65" t="s">
        <v>180</v>
      </c>
      <c r="C23" s="65" t="s">
        <v>12</v>
      </c>
      <c r="D23" s="69">
        <f t="shared" si="3"/>
        <v>1568574</v>
      </c>
      <c r="E23" s="69">
        <f t="shared" si="1"/>
        <v>1537148</v>
      </c>
      <c r="F23" s="69">
        <v>105000</v>
      </c>
      <c r="G23" s="70">
        <v>1432148</v>
      </c>
      <c r="H23" s="69">
        <f>SUM(I23:I23)</f>
        <v>1600000</v>
      </c>
      <c r="I23" s="69">
        <f t="shared" si="2"/>
        <v>1600000</v>
      </c>
      <c r="J23" s="71" t="s">
        <v>13</v>
      </c>
      <c r="K23" s="72">
        <f>D23/E23</f>
        <v>1.0204443553906326</v>
      </c>
      <c r="L23" s="72">
        <f>D23/H23</f>
        <v>0.98035874999999995</v>
      </c>
      <c r="M23" s="75"/>
      <c r="N23" s="65"/>
    </row>
    <row r="24" spans="1:14" s="61" customFormat="1" ht="47.25" customHeight="1">
      <c r="A24" s="63" t="s">
        <v>15</v>
      </c>
      <c r="B24" s="65" t="s">
        <v>85</v>
      </c>
      <c r="C24" s="65"/>
      <c r="D24" s="68"/>
      <c r="E24" s="68"/>
      <c r="F24" s="68"/>
      <c r="G24" s="68"/>
      <c r="H24" s="68"/>
      <c r="I24" s="68"/>
      <c r="J24" s="63"/>
      <c r="K24" s="72"/>
      <c r="L24" s="72"/>
      <c r="M24" s="75"/>
      <c r="N24" s="65"/>
    </row>
    <row r="25" spans="1:14" s="61" customFormat="1" ht="15.75">
      <c r="A25" s="63" t="s">
        <v>11</v>
      </c>
      <c r="B25" s="65" t="s">
        <v>72</v>
      </c>
      <c r="C25" s="65"/>
      <c r="D25" s="68"/>
      <c r="E25" s="68"/>
      <c r="F25" s="68"/>
      <c r="G25" s="68"/>
      <c r="H25" s="68"/>
      <c r="I25" s="68"/>
      <c r="J25" s="63"/>
      <c r="K25" s="72"/>
      <c r="L25" s="72"/>
      <c r="M25" s="75"/>
      <c r="N25" s="65"/>
    </row>
    <row r="26" spans="1:14" s="61" customFormat="1" ht="31.5">
      <c r="A26" s="63"/>
      <c r="B26" s="65" t="s">
        <v>24</v>
      </c>
      <c r="C26" s="65" t="s">
        <v>102</v>
      </c>
      <c r="D26" s="69">
        <f>(H26+E26)/2</f>
        <v>1187019.5</v>
      </c>
      <c r="E26" s="69">
        <v>2074039</v>
      </c>
      <c r="F26" s="69">
        <v>150000</v>
      </c>
      <c r="G26" s="69">
        <v>1924039</v>
      </c>
      <c r="H26" s="69">
        <f>SUM(I26:J26)</f>
        <v>300000</v>
      </c>
      <c r="I26" s="69">
        <v>300000</v>
      </c>
      <c r="J26" s="71" t="s">
        <v>13</v>
      </c>
      <c r="K26" s="72">
        <f>D26/E26</f>
        <v>0.5723226515991261</v>
      </c>
      <c r="L26" s="72">
        <f>D26/H26</f>
        <v>3.9567316666666668</v>
      </c>
      <c r="M26" s="75"/>
      <c r="N26" s="65"/>
    </row>
    <row r="27" spans="1:14" s="61" customFormat="1" ht="31.5">
      <c r="A27" s="63"/>
      <c r="B27" s="65" t="s">
        <v>25</v>
      </c>
      <c r="C27" s="65" t="s">
        <v>102</v>
      </c>
      <c r="D27" s="69">
        <f t="shared" ref="D27:D30" si="4">(H27+E27)/2</f>
        <v>1112019.5</v>
      </c>
      <c r="E27" s="69">
        <v>2074039</v>
      </c>
      <c r="F27" s="69">
        <v>150000</v>
      </c>
      <c r="G27" s="69">
        <v>1924039</v>
      </c>
      <c r="H27" s="69">
        <f t="shared" ref="H27" si="5">SUM(I27:J27)</f>
        <v>150000</v>
      </c>
      <c r="I27" s="69">
        <f>I26*50%</f>
        <v>150000</v>
      </c>
      <c r="J27" s="71" t="s">
        <v>13</v>
      </c>
      <c r="K27" s="72">
        <f>D27/E27</f>
        <v>0.5361613257995631</v>
      </c>
      <c r="L27" s="72">
        <f>D27/H27</f>
        <v>7.4134633333333335</v>
      </c>
      <c r="M27" s="75"/>
      <c r="N27" s="65"/>
    </row>
    <row r="28" spans="1:14" s="61" customFormat="1" ht="31.5">
      <c r="A28" s="63" t="s">
        <v>14</v>
      </c>
      <c r="B28" s="65" t="s">
        <v>101</v>
      </c>
      <c r="C28" s="65"/>
      <c r="D28" s="69"/>
      <c r="E28" s="68"/>
      <c r="F28" s="69"/>
      <c r="G28" s="68"/>
      <c r="H28" s="69"/>
      <c r="I28" s="69"/>
      <c r="J28" s="63"/>
      <c r="K28" s="72"/>
      <c r="L28" s="72"/>
      <c r="M28" s="75"/>
      <c r="N28" s="65"/>
    </row>
    <row r="29" spans="1:14" s="61" customFormat="1" ht="31.5">
      <c r="A29" s="63"/>
      <c r="B29" s="65" t="s">
        <v>24</v>
      </c>
      <c r="C29" s="65" t="s">
        <v>102</v>
      </c>
      <c r="D29" s="69">
        <f t="shared" si="4"/>
        <v>1112019.5</v>
      </c>
      <c r="E29" s="69">
        <v>2074039</v>
      </c>
      <c r="F29" s="69">
        <v>105000</v>
      </c>
      <c r="G29" s="69">
        <v>1924039</v>
      </c>
      <c r="H29" s="69">
        <f>SUM(I29:J29)</f>
        <v>150000</v>
      </c>
      <c r="I29" s="69">
        <f>I26*50%</f>
        <v>150000</v>
      </c>
      <c r="J29" s="71" t="s">
        <v>13</v>
      </c>
      <c r="K29" s="72">
        <f>D29/E29</f>
        <v>0.5361613257995631</v>
      </c>
      <c r="L29" s="72">
        <f>D29/H29</f>
        <v>7.4134633333333335</v>
      </c>
      <c r="M29" s="75"/>
      <c r="N29" s="65"/>
    </row>
    <row r="30" spans="1:14" s="61" customFormat="1" ht="31.5">
      <c r="A30" s="63"/>
      <c r="B30" s="65" t="s">
        <v>25</v>
      </c>
      <c r="C30" s="65" t="s">
        <v>102</v>
      </c>
      <c r="D30" s="69">
        <f t="shared" si="4"/>
        <v>1074519.5</v>
      </c>
      <c r="E30" s="69">
        <v>2074039</v>
      </c>
      <c r="F30" s="69">
        <v>105000</v>
      </c>
      <c r="G30" s="69">
        <v>1924039</v>
      </c>
      <c r="H30" s="69">
        <f>SUM(I30:J30)</f>
        <v>75000</v>
      </c>
      <c r="I30" s="69">
        <f>I27*50%</f>
        <v>75000</v>
      </c>
      <c r="J30" s="71" t="s">
        <v>13</v>
      </c>
      <c r="K30" s="72">
        <f>D30/E30</f>
        <v>0.5180806628997815</v>
      </c>
      <c r="L30" s="72">
        <f>D30/H30</f>
        <v>14.326926666666667</v>
      </c>
      <c r="M30" s="75"/>
      <c r="N30" s="65"/>
    </row>
    <row r="31" spans="1:14" s="61" customFormat="1" ht="47.25">
      <c r="A31" s="63" t="s">
        <v>31</v>
      </c>
      <c r="B31" s="65" t="s">
        <v>82</v>
      </c>
      <c r="C31" s="65"/>
      <c r="D31" s="68"/>
      <c r="E31" s="68"/>
      <c r="F31" s="68"/>
      <c r="G31" s="68"/>
      <c r="H31" s="68"/>
      <c r="I31" s="68"/>
      <c r="J31" s="63"/>
      <c r="K31" s="63"/>
      <c r="L31" s="63"/>
      <c r="M31" s="75"/>
      <c r="N31" s="65"/>
    </row>
    <row r="32" spans="1:14" s="61" customFormat="1" ht="15.75">
      <c r="A32" s="63" t="s">
        <v>11</v>
      </c>
      <c r="B32" s="65" t="s">
        <v>72</v>
      </c>
      <c r="C32" s="65"/>
      <c r="D32" s="68"/>
      <c r="E32" s="68"/>
      <c r="F32" s="68"/>
      <c r="G32" s="68"/>
      <c r="H32" s="68"/>
      <c r="I32" s="68"/>
      <c r="J32" s="63"/>
      <c r="K32" s="63"/>
      <c r="L32" s="63"/>
      <c r="M32" s="75"/>
      <c r="N32" s="65"/>
    </row>
    <row r="33" spans="1:14" s="61" customFormat="1" ht="31.5">
      <c r="A33" s="63"/>
      <c r="B33" s="65" t="s">
        <v>176</v>
      </c>
      <c r="C33" s="65" t="s">
        <v>12</v>
      </c>
      <c r="D33" s="69">
        <f>AVERAGE(E33,H33)</f>
        <v>1997543</v>
      </c>
      <c r="E33" s="69">
        <f t="shared" ref="E33:E40" si="6">SUM(F33:G33)</f>
        <v>1995086</v>
      </c>
      <c r="F33" s="69">
        <v>300000</v>
      </c>
      <c r="G33" s="69">
        <v>1695086</v>
      </c>
      <c r="H33" s="69">
        <f t="shared" ref="H33:H40" si="7">SUM(I33:I33)</f>
        <v>2000000</v>
      </c>
      <c r="I33" s="69">
        <v>2000000</v>
      </c>
      <c r="J33" s="71" t="s">
        <v>13</v>
      </c>
      <c r="K33" s="72">
        <f t="shared" ref="K33:K40" si="8">D33/E33</f>
        <v>1.0012315258590356</v>
      </c>
      <c r="L33" s="72">
        <f t="shared" ref="L33:L40" si="9">D33/H33</f>
        <v>0.99877150000000003</v>
      </c>
      <c r="M33" s="75"/>
      <c r="N33" s="65"/>
    </row>
    <row r="34" spans="1:14" s="61" customFormat="1" ht="37.5">
      <c r="A34" s="63"/>
      <c r="B34" s="65" t="s">
        <v>177</v>
      </c>
      <c r="C34" s="65" t="s">
        <v>12</v>
      </c>
      <c r="D34" s="69">
        <f t="shared" ref="D34:D40" si="10">AVERAGE(E34,H34)</f>
        <v>2497543</v>
      </c>
      <c r="E34" s="69">
        <f t="shared" si="6"/>
        <v>1995086</v>
      </c>
      <c r="F34" s="69">
        <v>300000</v>
      </c>
      <c r="G34" s="69">
        <v>1695086</v>
      </c>
      <c r="H34" s="69">
        <f t="shared" si="7"/>
        <v>3000000</v>
      </c>
      <c r="I34" s="69">
        <v>3000000</v>
      </c>
      <c r="J34" s="71" t="s">
        <v>13</v>
      </c>
      <c r="K34" s="72">
        <f t="shared" si="8"/>
        <v>1.2518472887885534</v>
      </c>
      <c r="L34" s="72">
        <f t="shared" si="9"/>
        <v>0.83251433333333336</v>
      </c>
      <c r="M34" s="75"/>
      <c r="N34" s="65"/>
    </row>
    <row r="35" spans="1:14" s="61" customFormat="1" ht="37.5">
      <c r="A35" s="63"/>
      <c r="B35" s="65" t="s">
        <v>178</v>
      </c>
      <c r="C35" s="65" t="s">
        <v>12</v>
      </c>
      <c r="D35" s="69">
        <f t="shared" si="10"/>
        <v>3147543</v>
      </c>
      <c r="E35" s="69">
        <f t="shared" si="6"/>
        <v>2295086</v>
      </c>
      <c r="F35" s="69">
        <v>600000</v>
      </c>
      <c r="G35" s="69">
        <v>1695086</v>
      </c>
      <c r="H35" s="69">
        <f t="shared" si="7"/>
        <v>4000000</v>
      </c>
      <c r="I35" s="69">
        <v>4000000</v>
      </c>
      <c r="J35" s="71" t="s">
        <v>13</v>
      </c>
      <c r="K35" s="72">
        <f t="shared" si="8"/>
        <v>1.3714270402067723</v>
      </c>
      <c r="L35" s="72">
        <f t="shared" si="9"/>
        <v>0.78688575000000005</v>
      </c>
      <c r="M35" s="75"/>
      <c r="N35" s="65"/>
    </row>
    <row r="36" spans="1:14" s="61" customFormat="1" ht="37.5">
      <c r="A36" s="63"/>
      <c r="B36" s="65" t="s">
        <v>179</v>
      </c>
      <c r="C36" s="65" t="s">
        <v>12</v>
      </c>
      <c r="D36" s="69">
        <f t="shared" si="10"/>
        <v>4147543</v>
      </c>
      <c r="E36" s="69">
        <f t="shared" si="6"/>
        <v>2295086</v>
      </c>
      <c r="F36" s="69">
        <v>600000</v>
      </c>
      <c r="G36" s="69">
        <v>1695086</v>
      </c>
      <c r="H36" s="69">
        <f t="shared" si="7"/>
        <v>6000000</v>
      </c>
      <c r="I36" s="69">
        <v>6000000</v>
      </c>
      <c r="J36" s="71" t="s">
        <v>13</v>
      </c>
      <c r="K36" s="72">
        <f t="shared" si="8"/>
        <v>1.8071405603101582</v>
      </c>
      <c r="L36" s="72">
        <f t="shared" si="9"/>
        <v>0.6912571666666667</v>
      </c>
      <c r="M36" s="75"/>
      <c r="N36" s="65"/>
    </row>
    <row r="37" spans="1:14" s="61" customFormat="1" ht="31.5">
      <c r="A37" s="63"/>
      <c r="B37" s="65" t="s">
        <v>180</v>
      </c>
      <c r="C37" s="65" t="s">
        <v>12</v>
      </c>
      <c r="D37" s="69">
        <f t="shared" si="10"/>
        <v>4897543</v>
      </c>
      <c r="E37" s="69">
        <f t="shared" si="6"/>
        <v>2295086</v>
      </c>
      <c r="F37" s="69">
        <v>600000</v>
      </c>
      <c r="G37" s="69">
        <v>1695086</v>
      </c>
      <c r="H37" s="69">
        <f t="shared" si="7"/>
        <v>7500000</v>
      </c>
      <c r="I37" s="69">
        <v>7500000</v>
      </c>
      <c r="J37" s="71" t="s">
        <v>13</v>
      </c>
      <c r="K37" s="72">
        <f t="shared" si="8"/>
        <v>2.1339257003876977</v>
      </c>
      <c r="L37" s="72">
        <f t="shared" si="9"/>
        <v>0.65300573333333334</v>
      </c>
      <c r="M37" s="75"/>
      <c r="N37" s="65"/>
    </row>
    <row r="38" spans="1:14" s="61" customFormat="1" ht="31.5">
      <c r="A38" s="63"/>
      <c r="B38" s="65" t="s">
        <v>20</v>
      </c>
      <c r="C38" s="65" t="s">
        <v>12</v>
      </c>
      <c r="D38" s="69">
        <f t="shared" si="10"/>
        <v>5347543</v>
      </c>
      <c r="E38" s="69">
        <f t="shared" si="6"/>
        <v>3195086</v>
      </c>
      <c r="F38" s="69">
        <v>1500000</v>
      </c>
      <c r="G38" s="69">
        <v>1695086</v>
      </c>
      <c r="H38" s="69">
        <f t="shared" si="7"/>
        <v>7500000</v>
      </c>
      <c r="I38" s="69">
        <v>7500000</v>
      </c>
      <c r="J38" s="71" t="s">
        <v>13</v>
      </c>
      <c r="K38" s="72">
        <f t="shared" si="8"/>
        <v>1.6736773282471895</v>
      </c>
      <c r="L38" s="72">
        <f t="shared" si="9"/>
        <v>0.71300573333333328</v>
      </c>
      <c r="M38" s="75"/>
      <c r="N38" s="65"/>
    </row>
    <row r="39" spans="1:14" s="61" customFormat="1" ht="31.5">
      <c r="A39" s="63"/>
      <c r="B39" s="65" t="s">
        <v>21</v>
      </c>
      <c r="C39" s="65" t="s">
        <v>12</v>
      </c>
      <c r="D39" s="69">
        <f t="shared" si="10"/>
        <v>6097543</v>
      </c>
      <c r="E39" s="69">
        <f t="shared" si="6"/>
        <v>4695086</v>
      </c>
      <c r="F39" s="69">
        <v>3000000</v>
      </c>
      <c r="G39" s="69">
        <v>1695086</v>
      </c>
      <c r="H39" s="69">
        <f t="shared" si="7"/>
        <v>7500000</v>
      </c>
      <c r="I39" s="69">
        <v>7500000</v>
      </c>
      <c r="J39" s="71" t="s">
        <v>13</v>
      </c>
      <c r="K39" s="72">
        <f t="shared" si="8"/>
        <v>1.2987074145180728</v>
      </c>
      <c r="L39" s="72">
        <f t="shared" si="9"/>
        <v>0.81300573333333337</v>
      </c>
      <c r="M39" s="75"/>
      <c r="N39" s="65"/>
    </row>
    <row r="40" spans="1:14" s="61" customFormat="1" ht="31.5">
      <c r="A40" s="63"/>
      <c r="B40" s="65" t="s">
        <v>17</v>
      </c>
      <c r="C40" s="65" t="s">
        <v>12</v>
      </c>
      <c r="D40" s="69">
        <f t="shared" si="10"/>
        <v>7597543</v>
      </c>
      <c r="E40" s="69">
        <f t="shared" si="6"/>
        <v>7695086</v>
      </c>
      <c r="F40" s="69">
        <v>6000000</v>
      </c>
      <c r="G40" s="69">
        <v>1695086</v>
      </c>
      <c r="H40" s="69">
        <f t="shared" si="7"/>
        <v>7500000</v>
      </c>
      <c r="I40" s="69">
        <v>7500000</v>
      </c>
      <c r="J40" s="71" t="s">
        <v>13</v>
      </c>
      <c r="K40" s="72">
        <f t="shared" si="8"/>
        <v>0.98732398832189794</v>
      </c>
      <c r="L40" s="72">
        <f t="shared" si="9"/>
        <v>1.0130057333333333</v>
      </c>
      <c r="M40" s="75"/>
      <c r="N40" s="65"/>
    </row>
    <row r="41" spans="1:14" s="61" customFormat="1" ht="15.75">
      <c r="A41" s="63" t="s">
        <v>14</v>
      </c>
      <c r="B41" s="65" t="s">
        <v>73</v>
      </c>
      <c r="C41" s="65"/>
      <c r="D41" s="69"/>
      <c r="E41" s="69"/>
      <c r="F41" s="69"/>
      <c r="G41" s="69"/>
      <c r="H41" s="69"/>
      <c r="I41" s="69"/>
      <c r="J41" s="71"/>
      <c r="K41" s="72"/>
      <c r="L41" s="72"/>
      <c r="M41" s="75"/>
      <c r="N41" s="65"/>
    </row>
    <row r="42" spans="1:14" s="61" customFormat="1" ht="31.5">
      <c r="A42" s="63"/>
      <c r="B42" s="65" t="s">
        <v>176</v>
      </c>
      <c r="C42" s="65" t="s">
        <v>12</v>
      </c>
      <c r="D42" s="69">
        <f t="shared" ref="D42:D49" si="11">AVERAGE(E42,H42)</f>
        <v>1797543</v>
      </c>
      <c r="E42" s="69">
        <f t="shared" ref="E42:E49" si="12">SUM(F42:G42)</f>
        <v>1995086</v>
      </c>
      <c r="F42" s="69">
        <v>300000</v>
      </c>
      <c r="G42" s="69">
        <v>1695086</v>
      </c>
      <c r="H42" s="69">
        <f t="shared" ref="H42:H49" si="13">SUM(I42:I42)</f>
        <v>1600000</v>
      </c>
      <c r="I42" s="69">
        <f t="shared" ref="I42:I49" si="14">I33*80%</f>
        <v>1600000</v>
      </c>
      <c r="J42" s="71" t="s">
        <v>13</v>
      </c>
      <c r="K42" s="72">
        <f t="shared" ref="K42:K49" si="15">D42/E42</f>
        <v>0.90098522068722853</v>
      </c>
      <c r="L42" s="72">
        <f t="shared" ref="L42:L49" si="16">D42/H42</f>
        <v>1.123464375</v>
      </c>
      <c r="M42" s="75"/>
      <c r="N42" s="65"/>
    </row>
    <row r="43" spans="1:14" s="61" customFormat="1" ht="37.5">
      <c r="A43" s="63"/>
      <c r="B43" s="65" t="s">
        <v>177</v>
      </c>
      <c r="C43" s="65" t="s">
        <v>12</v>
      </c>
      <c r="D43" s="69">
        <f t="shared" si="11"/>
        <v>2197543</v>
      </c>
      <c r="E43" s="69">
        <f t="shared" si="12"/>
        <v>1995086</v>
      </c>
      <c r="F43" s="69">
        <v>300000</v>
      </c>
      <c r="G43" s="69">
        <v>1695086</v>
      </c>
      <c r="H43" s="69">
        <f t="shared" si="13"/>
        <v>2400000</v>
      </c>
      <c r="I43" s="69">
        <f t="shared" si="14"/>
        <v>2400000</v>
      </c>
      <c r="J43" s="71" t="s">
        <v>13</v>
      </c>
      <c r="K43" s="72">
        <f t="shared" si="15"/>
        <v>1.1014778310308428</v>
      </c>
      <c r="L43" s="72">
        <f t="shared" si="16"/>
        <v>0.91564291666666664</v>
      </c>
      <c r="M43" s="75"/>
      <c r="N43" s="65"/>
    </row>
    <row r="44" spans="1:14" s="61" customFormat="1" ht="37.5">
      <c r="A44" s="63"/>
      <c r="B44" s="65" t="s">
        <v>178</v>
      </c>
      <c r="C44" s="65" t="s">
        <v>12</v>
      </c>
      <c r="D44" s="69">
        <f t="shared" si="11"/>
        <v>2747543</v>
      </c>
      <c r="E44" s="69">
        <f t="shared" si="12"/>
        <v>2295086</v>
      </c>
      <c r="F44" s="69">
        <v>600000</v>
      </c>
      <c r="G44" s="69">
        <v>1695086</v>
      </c>
      <c r="H44" s="69">
        <f t="shared" si="13"/>
        <v>3200000</v>
      </c>
      <c r="I44" s="69">
        <f t="shared" si="14"/>
        <v>3200000</v>
      </c>
      <c r="J44" s="71" t="s">
        <v>13</v>
      </c>
      <c r="K44" s="72">
        <f t="shared" si="15"/>
        <v>1.1971416321654178</v>
      </c>
      <c r="L44" s="72">
        <f t="shared" si="16"/>
        <v>0.85860718749999998</v>
      </c>
      <c r="M44" s="75"/>
      <c r="N44" s="65"/>
    </row>
    <row r="45" spans="1:14" s="61" customFormat="1" ht="37.5">
      <c r="A45" s="63"/>
      <c r="B45" s="65" t="s">
        <v>179</v>
      </c>
      <c r="C45" s="65" t="s">
        <v>12</v>
      </c>
      <c r="D45" s="69">
        <f t="shared" si="11"/>
        <v>3547543</v>
      </c>
      <c r="E45" s="69">
        <f t="shared" si="12"/>
        <v>2295086</v>
      </c>
      <c r="F45" s="69">
        <v>600000</v>
      </c>
      <c r="G45" s="69">
        <v>1695086</v>
      </c>
      <c r="H45" s="69">
        <f t="shared" si="13"/>
        <v>4800000</v>
      </c>
      <c r="I45" s="69">
        <f t="shared" si="14"/>
        <v>4800000</v>
      </c>
      <c r="J45" s="71" t="s">
        <v>13</v>
      </c>
      <c r="K45" s="72">
        <f t="shared" si="15"/>
        <v>1.5457124482481266</v>
      </c>
      <c r="L45" s="72">
        <f t="shared" si="16"/>
        <v>0.73907145833333332</v>
      </c>
      <c r="M45" s="75"/>
      <c r="N45" s="65"/>
    </row>
    <row r="46" spans="1:14" s="61" customFormat="1" ht="31.5">
      <c r="A46" s="63"/>
      <c r="B46" s="65" t="s">
        <v>180</v>
      </c>
      <c r="C46" s="65" t="s">
        <v>12</v>
      </c>
      <c r="D46" s="69">
        <f t="shared" si="11"/>
        <v>4147543</v>
      </c>
      <c r="E46" s="69">
        <f t="shared" si="12"/>
        <v>2295086</v>
      </c>
      <c r="F46" s="69">
        <v>600000</v>
      </c>
      <c r="G46" s="69">
        <v>1695086</v>
      </c>
      <c r="H46" s="69">
        <f t="shared" si="13"/>
        <v>6000000</v>
      </c>
      <c r="I46" s="69">
        <f t="shared" si="14"/>
        <v>6000000</v>
      </c>
      <c r="J46" s="71" t="s">
        <v>13</v>
      </c>
      <c r="K46" s="72">
        <f t="shared" si="15"/>
        <v>1.8071405603101582</v>
      </c>
      <c r="L46" s="72">
        <f t="shared" si="16"/>
        <v>0.6912571666666667</v>
      </c>
      <c r="M46" s="75"/>
      <c r="N46" s="65"/>
    </row>
    <row r="47" spans="1:14" s="61" customFormat="1" ht="34.5">
      <c r="A47" s="63"/>
      <c r="B47" s="65" t="s">
        <v>181</v>
      </c>
      <c r="C47" s="65" t="s">
        <v>12</v>
      </c>
      <c r="D47" s="69">
        <f t="shared" si="11"/>
        <v>4597543</v>
      </c>
      <c r="E47" s="69">
        <f t="shared" si="12"/>
        <v>3195086</v>
      </c>
      <c r="F47" s="69">
        <v>1500000</v>
      </c>
      <c r="G47" s="69">
        <v>1695086</v>
      </c>
      <c r="H47" s="69">
        <f t="shared" si="13"/>
        <v>6000000</v>
      </c>
      <c r="I47" s="69">
        <f t="shared" si="14"/>
        <v>6000000</v>
      </c>
      <c r="J47" s="71" t="s">
        <v>13</v>
      </c>
      <c r="K47" s="72">
        <f t="shared" si="15"/>
        <v>1.4389418625977517</v>
      </c>
      <c r="L47" s="72">
        <f t="shared" si="16"/>
        <v>0.76625716666666666</v>
      </c>
      <c r="M47" s="75"/>
      <c r="N47" s="65"/>
    </row>
    <row r="48" spans="1:14" s="61" customFormat="1" ht="31.5">
      <c r="A48" s="63"/>
      <c r="B48" s="65" t="s">
        <v>21</v>
      </c>
      <c r="C48" s="65" t="s">
        <v>12</v>
      </c>
      <c r="D48" s="69">
        <f t="shared" si="11"/>
        <v>5347543</v>
      </c>
      <c r="E48" s="69">
        <f t="shared" si="12"/>
        <v>4695086</v>
      </c>
      <c r="F48" s="69">
        <v>3000000</v>
      </c>
      <c r="G48" s="69">
        <v>1695086</v>
      </c>
      <c r="H48" s="69">
        <f t="shared" si="13"/>
        <v>6000000</v>
      </c>
      <c r="I48" s="69">
        <f t="shared" si="14"/>
        <v>6000000</v>
      </c>
      <c r="J48" s="71" t="s">
        <v>13</v>
      </c>
      <c r="K48" s="72">
        <f t="shared" si="15"/>
        <v>1.1389659316144582</v>
      </c>
      <c r="L48" s="72">
        <f t="shared" si="16"/>
        <v>0.89125716666666666</v>
      </c>
      <c r="M48" s="75"/>
      <c r="N48" s="65"/>
    </row>
    <row r="49" spans="1:14" s="61" customFormat="1" ht="31.5">
      <c r="A49" s="63"/>
      <c r="B49" s="65" t="s">
        <v>17</v>
      </c>
      <c r="C49" s="65" t="s">
        <v>12</v>
      </c>
      <c r="D49" s="69">
        <f t="shared" si="11"/>
        <v>6847543</v>
      </c>
      <c r="E49" s="69">
        <f t="shared" si="12"/>
        <v>7695086</v>
      </c>
      <c r="F49" s="69">
        <v>6000000</v>
      </c>
      <c r="G49" s="69">
        <v>1695086</v>
      </c>
      <c r="H49" s="69">
        <f t="shared" si="13"/>
        <v>6000000</v>
      </c>
      <c r="I49" s="69">
        <f t="shared" si="14"/>
        <v>6000000</v>
      </c>
      <c r="J49" s="71" t="s">
        <v>13</v>
      </c>
      <c r="K49" s="72">
        <f t="shared" si="15"/>
        <v>0.88985919065751828</v>
      </c>
      <c r="L49" s="72">
        <f t="shared" si="16"/>
        <v>1.1412571666666667</v>
      </c>
      <c r="M49" s="75"/>
      <c r="N49" s="65"/>
    </row>
    <row r="50" spans="1:14" s="61" customFormat="1" ht="47.25">
      <c r="A50" s="63" t="s">
        <v>71</v>
      </c>
      <c r="B50" s="65" t="s">
        <v>86</v>
      </c>
      <c r="C50" s="65"/>
      <c r="D50" s="68"/>
      <c r="E50" s="68"/>
      <c r="F50" s="68"/>
      <c r="G50" s="68"/>
      <c r="H50" s="68"/>
      <c r="I50" s="68"/>
      <c r="J50" s="63"/>
      <c r="K50" s="63"/>
      <c r="L50" s="72"/>
      <c r="M50" s="75"/>
      <c r="N50" s="65"/>
    </row>
    <row r="51" spans="1:14" s="61" customFormat="1" ht="15.75">
      <c r="A51" s="63" t="s">
        <v>11</v>
      </c>
      <c r="B51" s="65" t="s">
        <v>72</v>
      </c>
      <c r="C51" s="65"/>
      <c r="D51" s="68"/>
      <c r="E51" s="68"/>
      <c r="F51" s="68"/>
      <c r="G51" s="68"/>
      <c r="H51" s="68"/>
      <c r="I51" s="68"/>
      <c r="J51" s="63"/>
      <c r="K51" s="72"/>
      <c r="L51" s="72"/>
      <c r="M51" s="75"/>
      <c r="N51" s="65"/>
    </row>
    <row r="52" spans="1:14" s="61" customFormat="1" ht="31.5">
      <c r="A52" s="63"/>
      <c r="B52" s="65" t="s">
        <v>24</v>
      </c>
      <c r="C52" s="65" t="s">
        <v>102</v>
      </c>
      <c r="D52" s="69">
        <f>AVERAGE(H52,E52)</f>
        <v>1287019.5</v>
      </c>
      <c r="E52" s="69">
        <v>2074039</v>
      </c>
      <c r="F52" s="68">
        <v>150000</v>
      </c>
      <c r="G52" s="69">
        <v>1924039</v>
      </c>
      <c r="H52" s="69">
        <f>SUM(I52:J52)</f>
        <v>500000</v>
      </c>
      <c r="I52" s="69">
        <v>500000</v>
      </c>
      <c r="J52" s="71" t="s">
        <v>13</v>
      </c>
      <c r="K52" s="72">
        <f>D52/E52</f>
        <v>0.62053775266521027</v>
      </c>
      <c r="L52" s="72">
        <f>D52/H52</f>
        <v>2.574039</v>
      </c>
      <c r="M52" s="75"/>
      <c r="N52" s="65"/>
    </row>
    <row r="53" spans="1:14" s="61" customFormat="1" ht="31.5">
      <c r="A53" s="63"/>
      <c r="B53" s="65" t="s">
        <v>25</v>
      </c>
      <c r="C53" s="65" t="s">
        <v>102</v>
      </c>
      <c r="D53" s="69">
        <f t="shared" ref="D53:D56" si="17">AVERAGE(H53,E53)</f>
        <v>1162019.5</v>
      </c>
      <c r="E53" s="69">
        <v>2074039</v>
      </c>
      <c r="F53" s="68">
        <v>150000</v>
      </c>
      <c r="G53" s="69">
        <v>1924039</v>
      </c>
      <c r="H53" s="69">
        <f t="shared" ref="H53" si="18">SUM(I53:J53)</f>
        <v>250000</v>
      </c>
      <c r="I53" s="69">
        <f>I52*50%</f>
        <v>250000</v>
      </c>
      <c r="J53" s="71" t="s">
        <v>13</v>
      </c>
      <c r="K53" s="72">
        <f>D53/E53</f>
        <v>0.56026887633260514</v>
      </c>
      <c r="L53" s="72">
        <f>D53/H53</f>
        <v>4.6480779999999999</v>
      </c>
      <c r="M53" s="75"/>
      <c r="N53" s="65"/>
    </row>
    <row r="54" spans="1:14" s="61" customFormat="1" ht="31.5">
      <c r="A54" s="63" t="s">
        <v>14</v>
      </c>
      <c r="B54" s="65" t="s">
        <v>103</v>
      </c>
      <c r="C54" s="65"/>
      <c r="D54" s="69"/>
      <c r="E54" s="68"/>
      <c r="F54" s="68"/>
      <c r="G54" s="68"/>
      <c r="H54" s="69"/>
      <c r="I54" s="69"/>
      <c r="J54" s="63"/>
      <c r="K54" s="72"/>
      <c r="L54" s="72"/>
      <c r="M54" s="75"/>
      <c r="N54" s="65"/>
    </row>
    <row r="55" spans="1:14" s="61" customFormat="1" ht="31.5">
      <c r="A55" s="63"/>
      <c r="B55" s="65" t="s">
        <v>24</v>
      </c>
      <c r="C55" s="65" t="s">
        <v>102</v>
      </c>
      <c r="D55" s="69">
        <f t="shared" si="17"/>
        <v>1162019.5</v>
      </c>
      <c r="E55" s="69">
        <v>2074039</v>
      </c>
      <c r="F55" s="68">
        <v>105000</v>
      </c>
      <c r="G55" s="69">
        <v>1924039</v>
      </c>
      <c r="H55" s="69">
        <f>SUM(I55:J55)</f>
        <v>250000</v>
      </c>
      <c r="I55" s="69">
        <f>I52*50%</f>
        <v>250000</v>
      </c>
      <c r="J55" s="71" t="s">
        <v>13</v>
      </c>
      <c r="K55" s="72">
        <f>D55/E55</f>
        <v>0.56026887633260514</v>
      </c>
      <c r="L55" s="72">
        <f>D55/H55</f>
        <v>4.6480779999999999</v>
      </c>
      <c r="M55" s="75"/>
      <c r="N55" s="65"/>
    </row>
    <row r="56" spans="1:14" s="61" customFormat="1" ht="31.5">
      <c r="A56" s="63"/>
      <c r="B56" s="65" t="s">
        <v>25</v>
      </c>
      <c r="C56" s="65" t="s">
        <v>102</v>
      </c>
      <c r="D56" s="69">
        <f t="shared" si="17"/>
        <v>1099519.5</v>
      </c>
      <c r="E56" s="69">
        <v>2074039</v>
      </c>
      <c r="F56" s="68">
        <v>105000</v>
      </c>
      <c r="G56" s="69">
        <v>1924039</v>
      </c>
      <c r="H56" s="69">
        <f>SUM(I56:J56)</f>
        <v>125000</v>
      </c>
      <c r="I56" s="69">
        <f>I53*50%</f>
        <v>125000</v>
      </c>
      <c r="J56" s="71" t="s">
        <v>13</v>
      </c>
      <c r="K56" s="72">
        <f>D56/E56</f>
        <v>0.53013443816630257</v>
      </c>
      <c r="L56" s="72">
        <f>D56/H56</f>
        <v>8.7961559999999999</v>
      </c>
      <c r="M56" s="75"/>
      <c r="N56" s="65"/>
    </row>
    <row r="57" spans="1:14" s="61" customFormat="1" ht="47.25">
      <c r="A57" s="62" t="s">
        <v>19</v>
      </c>
      <c r="B57" s="64" t="s">
        <v>78</v>
      </c>
      <c r="C57" s="64"/>
      <c r="D57" s="69"/>
      <c r="E57" s="68"/>
      <c r="F57" s="68"/>
      <c r="G57" s="68"/>
      <c r="H57" s="68"/>
      <c r="I57" s="68"/>
      <c r="J57" s="63"/>
      <c r="K57" s="63"/>
      <c r="L57" s="72"/>
      <c r="M57" s="75"/>
      <c r="N57" s="65"/>
    </row>
    <row r="58" spans="1:14" s="61" customFormat="1" ht="15.75">
      <c r="A58" s="63">
        <v>1</v>
      </c>
      <c r="B58" s="65" t="s">
        <v>84</v>
      </c>
      <c r="C58" s="65"/>
      <c r="D58" s="69"/>
      <c r="E58" s="68"/>
      <c r="F58" s="68"/>
      <c r="G58" s="68"/>
      <c r="H58" s="68"/>
      <c r="I58" s="68"/>
      <c r="J58" s="63"/>
      <c r="K58" s="63"/>
      <c r="L58" s="72"/>
      <c r="M58" s="75"/>
      <c r="N58" s="65"/>
    </row>
    <row r="59" spans="1:14" s="61" customFormat="1" ht="47.25">
      <c r="A59" s="63" t="s">
        <v>10</v>
      </c>
      <c r="B59" s="65" t="s">
        <v>83</v>
      </c>
      <c r="C59" s="65"/>
      <c r="D59" s="69"/>
      <c r="E59" s="68"/>
      <c r="F59" s="68"/>
      <c r="G59" s="68"/>
      <c r="H59" s="68"/>
      <c r="I59" s="68"/>
      <c r="J59" s="63"/>
      <c r="K59" s="63"/>
      <c r="L59" s="72"/>
      <c r="M59" s="75"/>
      <c r="N59" s="65"/>
    </row>
    <row r="60" spans="1:14" s="61" customFormat="1" ht="15.75">
      <c r="A60" s="63" t="s">
        <v>11</v>
      </c>
      <c r="B60" s="65" t="s">
        <v>72</v>
      </c>
      <c r="C60" s="65"/>
      <c r="D60" s="69"/>
      <c r="E60" s="68"/>
      <c r="F60" s="68"/>
      <c r="G60" s="68"/>
      <c r="H60" s="68"/>
      <c r="I60" s="68"/>
      <c r="J60" s="63"/>
      <c r="K60" s="63"/>
      <c r="L60" s="72"/>
      <c r="M60" s="75"/>
      <c r="N60" s="65"/>
    </row>
    <row r="61" spans="1:14" s="61" customFormat="1" ht="31.5">
      <c r="A61" s="63"/>
      <c r="B61" s="65" t="s">
        <v>93</v>
      </c>
      <c r="C61" s="65" t="s">
        <v>12</v>
      </c>
      <c r="D61" s="69">
        <f t="shared" ref="D61:D65" si="19">AVERAGE(E61,H61)</f>
        <v>612291</v>
      </c>
      <c r="E61" s="69">
        <v>662082</v>
      </c>
      <c r="F61" s="69">
        <v>150000</v>
      </c>
      <c r="G61" s="69">
        <v>512082</v>
      </c>
      <c r="H61" s="69">
        <v>562500</v>
      </c>
      <c r="I61" s="69">
        <v>562500</v>
      </c>
      <c r="J61" s="71" t="s">
        <v>13</v>
      </c>
      <c r="K61" s="72">
        <f>D61/E61</f>
        <v>0.92479632432236492</v>
      </c>
      <c r="L61" s="72">
        <f>D61/H61</f>
        <v>1.0885173333333333</v>
      </c>
      <c r="M61" s="75"/>
      <c r="N61" s="65"/>
    </row>
    <row r="62" spans="1:14" s="61" customFormat="1" ht="31.5">
      <c r="A62" s="63"/>
      <c r="B62" s="65" t="s">
        <v>94</v>
      </c>
      <c r="C62" s="65" t="s">
        <v>12</v>
      </c>
      <c r="D62" s="69">
        <f t="shared" si="19"/>
        <v>752916</v>
      </c>
      <c r="E62" s="69">
        <v>662082</v>
      </c>
      <c r="F62" s="69">
        <v>150000</v>
      </c>
      <c r="G62" s="69">
        <v>512082</v>
      </c>
      <c r="H62" s="69">
        <v>843750</v>
      </c>
      <c r="I62" s="69">
        <v>843750</v>
      </c>
      <c r="J62" s="71" t="s">
        <v>13</v>
      </c>
      <c r="K62" s="72">
        <f>D62/E62</f>
        <v>1.1371944864835473</v>
      </c>
      <c r="L62" s="72">
        <f>D62/H62</f>
        <v>0.89234488888888885</v>
      </c>
      <c r="M62" s="75"/>
      <c r="N62" s="65"/>
    </row>
    <row r="63" spans="1:14" s="61" customFormat="1" ht="31.5">
      <c r="A63" s="63"/>
      <c r="B63" s="65" t="s">
        <v>95</v>
      </c>
      <c r="C63" s="65" t="s">
        <v>12</v>
      </c>
      <c r="D63" s="69">
        <f t="shared" si="19"/>
        <v>893541</v>
      </c>
      <c r="E63" s="69">
        <v>662082</v>
      </c>
      <c r="F63" s="69">
        <v>150000</v>
      </c>
      <c r="G63" s="69">
        <v>512082</v>
      </c>
      <c r="H63" s="69">
        <v>1125000</v>
      </c>
      <c r="I63" s="69">
        <v>1125000</v>
      </c>
      <c r="J63" s="71" t="s">
        <v>13</v>
      </c>
      <c r="K63" s="72">
        <f>D63/E63</f>
        <v>1.3495926486447298</v>
      </c>
      <c r="L63" s="72">
        <f>D63/H63</f>
        <v>0.79425866666666667</v>
      </c>
      <c r="M63" s="75"/>
      <c r="N63" s="65"/>
    </row>
    <row r="64" spans="1:14" s="61" customFormat="1" ht="31.5">
      <c r="A64" s="63"/>
      <c r="B64" s="65" t="s">
        <v>96</v>
      </c>
      <c r="C64" s="65" t="s">
        <v>12</v>
      </c>
      <c r="D64" s="69">
        <f t="shared" si="19"/>
        <v>1174791</v>
      </c>
      <c r="E64" s="69">
        <v>662082</v>
      </c>
      <c r="F64" s="69">
        <v>150000</v>
      </c>
      <c r="G64" s="69">
        <v>512082</v>
      </c>
      <c r="H64" s="69">
        <v>1687500</v>
      </c>
      <c r="I64" s="69">
        <v>1687500</v>
      </c>
      <c r="J64" s="71" t="s">
        <v>13</v>
      </c>
      <c r="K64" s="72">
        <f>D64/E64</f>
        <v>1.7743889729670947</v>
      </c>
      <c r="L64" s="72">
        <f>D64/H64</f>
        <v>0.69617244444444448</v>
      </c>
      <c r="M64" s="75"/>
      <c r="N64" s="65"/>
    </row>
    <row r="65" spans="1:14" s="61" customFormat="1" ht="31.5">
      <c r="A65" s="63"/>
      <c r="B65" s="65" t="s">
        <v>97</v>
      </c>
      <c r="C65" s="65" t="s">
        <v>12</v>
      </c>
      <c r="D65" s="69">
        <f t="shared" si="19"/>
        <v>1456041</v>
      </c>
      <c r="E65" s="69">
        <v>662082</v>
      </c>
      <c r="F65" s="69">
        <v>150000</v>
      </c>
      <c r="G65" s="69">
        <v>512082</v>
      </c>
      <c r="H65" s="69">
        <v>2250000</v>
      </c>
      <c r="I65" s="69">
        <v>2250000</v>
      </c>
      <c r="J65" s="71" t="s">
        <v>13</v>
      </c>
      <c r="K65" s="72">
        <f>D65/E65</f>
        <v>2.1991852972894597</v>
      </c>
      <c r="L65" s="72">
        <f>D65/H65</f>
        <v>0.64712933333333333</v>
      </c>
      <c r="M65" s="75"/>
      <c r="N65" s="65"/>
    </row>
    <row r="66" spans="1:14" s="61" customFormat="1" ht="15.75">
      <c r="A66" s="63" t="s">
        <v>14</v>
      </c>
      <c r="B66" s="65" t="s">
        <v>73</v>
      </c>
      <c r="C66" s="65"/>
      <c r="D66" s="68"/>
      <c r="E66" s="68"/>
      <c r="F66" s="68"/>
      <c r="G66" s="68"/>
      <c r="H66" s="68"/>
      <c r="I66" s="68"/>
      <c r="J66" s="63"/>
      <c r="K66" s="63"/>
      <c r="L66" s="72"/>
      <c r="M66" s="75"/>
      <c r="N66" s="65"/>
    </row>
    <row r="67" spans="1:14" s="61" customFormat="1" ht="31.5">
      <c r="A67" s="63"/>
      <c r="B67" s="65" t="s">
        <v>176</v>
      </c>
      <c r="C67" s="65" t="s">
        <v>12</v>
      </c>
      <c r="D67" s="69">
        <f>AVERAGE(E67,H67)</f>
        <v>533541</v>
      </c>
      <c r="E67" s="69">
        <f t="shared" ref="E67:E71" si="20">SUM(F67:G67)</f>
        <v>617082</v>
      </c>
      <c r="F67" s="69">
        <v>105000</v>
      </c>
      <c r="G67" s="69">
        <v>512082</v>
      </c>
      <c r="H67" s="69">
        <f>SUM(I67:I67)</f>
        <v>450000</v>
      </c>
      <c r="I67" s="69">
        <f t="shared" ref="I67:I71" si="21">I61*80%</f>
        <v>450000</v>
      </c>
      <c r="J67" s="71" t="s">
        <v>13</v>
      </c>
      <c r="K67" s="72">
        <f>D67/E67</f>
        <v>0.86461928884653905</v>
      </c>
      <c r="L67" s="72">
        <f>D67/H67</f>
        <v>1.1856466666666667</v>
      </c>
      <c r="M67" s="75"/>
      <c r="N67" s="65"/>
    </row>
    <row r="68" spans="1:14" s="61" customFormat="1" ht="37.5">
      <c r="A68" s="63"/>
      <c r="B68" s="65" t="s">
        <v>177</v>
      </c>
      <c r="C68" s="65" t="s">
        <v>12</v>
      </c>
      <c r="D68" s="69">
        <f>AVERAGE(E68,H68)</f>
        <v>646041</v>
      </c>
      <c r="E68" s="69">
        <f t="shared" si="20"/>
        <v>617082</v>
      </c>
      <c r="F68" s="69">
        <v>105000</v>
      </c>
      <c r="G68" s="69">
        <v>512082</v>
      </c>
      <c r="H68" s="69">
        <f>SUM(I68:I68)</f>
        <v>675000</v>
      </c>
      <c r="I68" s="69">
        <f t="shared" si="21"/>
        <v>675000</v>
      </c>
      <c r="J68" s="71" t="s">
        <v>13</v>
      </c>
      <c r="K68" s="72">
        <f>D68/E68</f>
        <v>1.0469289332698086</v>
      </c>
      <c r="L68" s="72">
        <f>D68/H68</f>
        <v>0.95709777777777783</v>
      </c>
      <c r="M68" s="75"/>
      <c r="N68" s="65"/>
    </row>
    <row r="69" spans="1:14" s="61" customFormat="1" ht="37.5">
      <c r="A69" s="63"/>
      <c r="B69" s="65" t="s">
        <v>178</v>
      </c>
      <c r="C69" s="65" t="s">
        <v>12</v>
      </c>
      <c r="D69" s="69">
        <f>AVERAGE(E69,H69)</f>
        <v>758541</v>
      </c>
      <c r="E69" s="69">
        <f t="shared" si="20"/>
        <v>617082</v>
      </c>
      <c r="F69" s="69">
        <v>105000</v>
      </c>
      <c r="G69" s="69">
        <v>512082</v>
      </c>
      <c r="H69" s="69">
        <f>SUM(I69:I69)</f>
        <v>900000</v>
      </c>
      <c r="I69" s="69">
        <f t="shared" si="21"/>
        <v>900000</v>
      </c>
      <c r="J69" s="71" t="s">
        <v>13</v>
      </c>
      <c r="K69" s="72">
        <f>D69/E69</f>
        <v>1.2292385776930781</v>
      </c>
      <c r="L69" s="72">
        <f>D69/H69</f>
        <v>0.84282333333333337</v>
      </c>
      <c r="M69" s="75"/>
      <c r="N69" s="65"/>
    </row>
    <row r="70" spans="1:14" s="61" customFormat="1" ht="37.5">
      <c r="A70" s="63"/>
      <c r="B70" s="65" t="s">
        <v>179</v>
      </c>
      <c r="C70" s="65" t="s">
        <v>12</v>
      </c>
      <c r="D70" s="69">
        <f>AVERAGE(E70,H70)</f>
        <v>983541</v>
      </c>
      <c r="E70" s="69">
        <f t="shared" si="20"/>
        <v>617082</v>
      </c>
      <c r="F70" s="69">
        <v>105000</v>
      </c>
      <c r="G70" s="69">
        <v>512082</v>
      </c>
      <c r="H70" s="69">
        <f>SUM(I70:I70)</f>
        <v>1350000</v>
      </c>
      <c r="I70" s="69">
        <f t="shared" si="21"/>
        <v>1350000</v>
      </c>
      <c r="J70" s="71" t="s">
        <v>13</v>
      </c>
      <c r="K70" s="72">
        <f>D70/E70</f>
        <v>1.593857866539617</v>
      </c>
      <c r="L70" s="72">
        <f>D70/H70</f>
        <v>0.72854888888888891</v>
      </c>
      <c r="M70" s="75"/>
      <c r="N70" s="65"/>
    </row>
    <row r="71" spans="1:14" s="61" customFormat="1" ht="31.5">
      <c r="A71" s="63"/>
      <c r="B71" s="65" t="s">
        <v>180</v>
      </c>
      <c r="C71" s="65" t="s">
        <v>12</v>
      </c>
      <c r="D71" s="69">
        <f>AVERAGE(E71,H71)</f>
        <v>1208541</v>
      </c>
      <c r="E71" s="69">
        <f t="shared" si="20"/>
        <v>617082</v>
      </c>
      <c r="F71" s="69">
        <v>105000</v>
      </c>
      <c r="G71" s="69">
        <v>512082</v>
      </c>
      <c r="H71" s="69">
        <f>SUM(I71:I71)</f>
        <v>1800000</v>
      </c>
      <c r="I71" s="69">
        <f t="shared" si="21"/>
        <v>1800000</v>
      </c>
      <c r="J71" s="71" t="s">
        <v>13</v>
      </c>
      <c r="K71" s="72">
        <f>D71/E71</f>
        <v>1.9584771553861562</v>
      </c>
      <c r="L71" s="72">
        <f>D71/H71</f>
        <v>0.67141166666666663</v>
      </c>
      <c r="M71" s="75"/>
      <c r="N71" s="65"/>
    </row>
    <row r="72" spans="1:14" s="61" customFormat="1" ht="47.25">
      <c r="A72" s="63" t="s">
        <v>15</v>
      </c>
      <c r="B72" s="65" t="s">
        <v>87</v>
      </c>
      <c r="C72" s="65"/>
      <c r="D72" s="68"/>
      <c r="E72" s="68"/>
      <c r="F72" s="68"/>
      <c r="G72" s="68"/>
      <c r="H72" s="68"/>
      <c r="I72" s="68"/>
      <c r="J72" s="63"/>
      <c r="K72" s="63"/>
      <c r="L72" s="63"/>
      <c r="M72" s="75"/>
      <c r="N72" s="65"/>
    </row>
    <row r="73" spans="1:14" s="61" customFormat="1" ht="15.75">
      <c r="A73" s="63" t="s">
        <v>11</v>
      </c>
      <c r="B73" s="65" t="s">
        <v>72</v>
      </c>
      <c r="C73" s="65"/>
      <c r="D73" s="68"/>
      <c r="E73" s="68"/>
      <c r="F73" s="68"/>
      <c r="G73" s="68"/>
      <c r="H73" s="68"/>
      <c r="I73" s="68"/>
      <c r="J73" s="63"/>
      <c r="K73" s="72"/>
      <c r="L73" s="72"/>
      <c r="M73" s="75"/>
      <c r="N73" s="65"/>
    </row>
    <row r="74" spans="1:14" s="61" customFormat="1" ht="31.5">
      <c r="A74" s="63"/>
      <c r="B74" s="65" t="s">
        <v>24</v>
      </c>
      <c r="C74" s="65" t="s">
        <v>102</v>
      </c>
      <c r="D74" s="69">
        <f>AVERAGE(H74,E74)</f>
        <v>1287019.5</v>
      </c>
      <c r="E74" s="69">
        <v>2074039</v>
      </c>
      <c r="F74" s="68">
        <v>150000</v>
      </c>
      <c r="G74" s="69">
        <v>1924039</v>
      </c>
      <c r="H74" s="69">
        <f>SUM(I74:J74)</f>
        <v>500000</v>
      </c>
      <c r="I74" s="69">
        <v>500000</v>
      </c>
      <c r="J74" s="71" t="s">
        <v>13</v>
      </c>
      <c r="K74" s="72">
        <f>D74/E74</f>
        <v>0.62053775266521027</v>
      </c>
      <c r="L74" s="72">
        <f>D74/H74</f>
        <v>2.574039</v>
      </c>
      <c r="M74" s="75"/>
      <c r="N74" s="65"/>
    </row>
    <row r="75" spans="1:14" s="61" customFormat="1" ht="31.5">
      <c r="A75" s="63"/>
      <c r="B75" s="65" t="s">
        <v>25</v>
      </c>
      <c r="C75" s="65" t="s">
        <v>102</v>
      </c>
      <c r="D75" s="69">
        <f t="shared" ref="D75" si="22">AVERAGE(H75,E75)</f>
        <v>1162019.5</v>
      </c>
      <c r="E75" s="69">
        <v>2074039</v>
      </c>
      <c r="F75" s="68">
        <v>150000</v>
      </c>
      <c r="G75" s="69">
        <v>1924039</v>
      </c>
      <c r="H75" s="69">
        <f t="shared" ref="H75" si="23">SUM(I75:J75)</f>
        <v>250000</v>
      </c>
      <c r="I75" s="69">
        <f>I74*50%</f>
        <v>250000</v>
      </c>
      <c r="J75" s="71" t="s">
        <v>13</v>
      </c>
      <c r="K75" s="72">
        <f>D75/E75</f>
        <v>0.56026887633260514</v>
      </c>
      <c r="L75" s="72">
        <f>D75/H75</f>
        <v>4.6480779999999999</v>
      </c>
      <c r="M75" s="75"/>
      <c r="N75" s="65"/>
    </row>
    <row r="76" spans="1:14" s="61" customFormat="1" ht="31.5">
      <c r="A76" s="63" t="s">
        <v>14</v>
      </c>
      <c r="B76" s="65" t="s">
        <v>103</v>
      </c>
      <c r="C76" s="65"/>
      <c r="D76" s="69"/>
      <c r="E76" s="68"/>
      <c r="F76" s="68"/>
      <c r="G76" s="68"/>
      <c r="H76" s="69"/>
      <c r="I76" s="69"/>
      <c r="J76" s="63"/>
      <c r="K76" s="72"/>
      <c r="L76" s="72"/>
      <c r="M76" s="75"/>
      <c r="N76" s="65"/>
    </row>
    <row r="77" spans="1:14" s="61" customFormat="1" ht="31.5">
      <c r="A77" s="63"/>
      <c r="B77" s="65" t="s">
        <v>24</v>
      </c>
      <c r="C77" s="65" t="s">
        <v>102</v>
      </c>
      <c r="D77" s="69">
        <f t="shared" ref="D77:D78" si="24">AVERAGE(H77,E77)</f>
        <v>1162019.5</v>
      </c>
      <c r="E77" s="69">
        <v>2074039</v>
      </c>
      <c r="F77" s="68">
        <v>105000</v>
      </c>
      <c r="G77" s="69">
        <v>1924039</v>
      </c>
      <c r="H77" s="69">
        <f>SUM(I77:J77)</f>
        <v>250000</v>
      </c>
      <c r="I77" s="69">
        <f>I74*50%</f>
        <v>250000</v>
      </c>
      <c r="J77" s="71" t="s">
        <v>13</v>
      </c>
      <c r="K77" s="72">
        <f>D77/E77</f>
        <v>0.56026887633260514</v>
      </c>
      <c r="L77" s="72">
        <f>D77/H77</f>
        <v>4.6480779999999999</v>
      </c>
      <c r="M77" s="75"/>
      <c r="N77" s="65"/>
    </row>
    <row r="78" spans="1:14" s="61" customFormat="1" ht="31.5">
      <c r="A78" s="63"/>
      <c r="B78" s="65" t="s">
        <v>25</v>
      </c>
      <c r="C78" s="65" t="s">
        <v>102</v>
      </c>
      <c r="D78" s="69">
        <f t="shared" si="24"/>
        <v>1099519.5</v>
      </c>
      <c r="E78" s="69">
        <v>2074039</v>
      </c>
      <c r="F78" s="68">
        <v>105000</v>
      </c>
      <c r="G78" s="69">
        <v>1924039</v>
      </c>
      <c r="H78" s="69">
        <f>SUM(I78:J78)</f>
        <v>125000</v>
      </c>
      <c r="I78" s="69">
        <f>I75*50%</f>
        <v>125000</v>
      </c>
      <c r="J78" s="71" t="s">
        <v>13</v>
      </c>
      <c r="K78" s="72">
        <f>D78/E78</f>
        <v>0.53013443816630257</v>
      </c>
      <c r="L78" s="72">
        <f>D78/H78</f>
        <v>8.7961559999999999</v>
      </c>
      <c r="M78" s="75"/>
      <c r="N78" s="65"/>
    </row>
    <row r="79" spans="1:14" s="61" customFormat="1" ht="47.25">
      <c r="A79" s="63" t="s">
        <v>31</v>
      </c>
      <c r="B79" s="65" t="s">
        <v>89</v>
      </c>
      <c r="C79" s="65"/>
      <c r="D79" s="68"/>
      <c r="E79" s="68"/>
      <c r="F79" s="68"/>
      <c r="G79" s="68"/>
      <c r="H79" s="68"/>
      <c r="I79" s="68"/>
      <c r="J79" s="63"/>
      <c r="K79" s="63"/>
      <c r="L79" s="63"/>
      <c r="M79" s="75"/>
      <c r="N79" s="65"/>
    </row>
    <row r="80" spans="1:14" s="61" customFormat="1" ht="15.75">
      <c r="A80" s="63" t="s">
        <v>11</v>
      </c>
      <c r="B80" s="65" t="s">
        <v>72</v>
      </c>
      <c r="C80" s="65"/>
      <c r="D80" s="68"/>
      <c r="E80" s="68"/>
      <c r="F80" s="68"/>
      <c r="G80" s="68"/>
      <c r="H80" s="68"/>
      <c r="I80" s="68"/>
      <c r="J80" s="63"/>
      <c r="K80" s="63"/>
      <c r="L80" s="63"/>
      <c r="M80" s="75"/>
      <c r="N80" s="65"/>
    </row>
    <row r="81" spans="1:14" s="61" customFormat="1" ht="31.5">
      <c r="A81" s="63"/>
      <c r="B81" s="65" t="s">
        <v>176</v>
      </c>
      <c r="C81" s="65" t="s">
        <v>12</v>
      </c>
      <c r="D81" s="69">
        <f>AVERAGE(E81,H81)</f>
        <v>1997543</v>
      </c>
      <c r="E81" s="69">
        <f t="shared" ref="E81:E88" si="25">SUM(F81:G81)</f>
        <v>1995086</v>
      </c>
      <c r="F81" s="69">
        <v>300000</v>
      </c>
      <c r="G81" s="69">
        <v>1695086</v>
      </c>
      <c r="H81" s="69">
        <f t="shared" ref="H81:H88" si="26">SUM(I81:I81)</f>
        <v>2000000</v>
      </c>
      <c r="I81" s="69">
        <v>2000000</v>
      </c>
      <c r="J81" s="71" t="s">
        <v>13</v>
      </c>
      <c r="K81" s="72">
        <f t="shared" ref="K81:K88" si="27">D81/E81</f>
        <v>1.0012315258590356</v>
      </c>
      <c r="L81" s="72">
        <f t="shared" ref="L81:L88" si="28">D81/H81</f>
        <v>0.99877150000000003</v>
      </c>
      <c r="M81" s="75"/>
      <c r="N81" s="65"/>
    </row>
    <row r="82" spans="1:14" s="61" customFormat="1" ht="37.5">
      <c r="A82" s="63"/>
      <c r="B82" s="65" t="s">
        <v>177</v>
      </c>
      <c r="C82" s="65" t="s">
        <v>12</v>
      </c>
      <c r="D82" s="69">
        <f t="shared" ref="D82:D88" si="29">AVERAGE(E82,H82)</f>
        <v>2497543</v>
      </c>
      <c r="E82" s="69">
        <f t="shared" si="25"/>
        <v>1995086</v>
      </c>
      <c r="F82" s="69">
        <v>300000</v>
      </c>
      <c r="G82" s="69">
        <v>1695086</v>
      </c>
      <c r="H82" s="69">
        <f t="shared" si="26"/>
        <v>3000000</v>
      </c>
      <c r="I82" s="69">
        <v>3000000</v>
      </c>
      <c r="J82" s="71" t="s">
        <v>13</v>
      </c>
      <c r="K82" s="72">
        <f t="shared" si="27"/>
        <v>1.2518472887885534</v>
      </c>
      <c r="L82" s="72">
        <f t="shared" si="28"/>
        <v>0.83251433333333336</v>
      </c>
      <c r="M82" s="75"/>
      <c r="N82" s="65"/>
    </row>
    <row r="83" spans="1:14" s="61" customFormat="1" ht="37.5">
      <c r="A83" s="63"/>
      <c r="B83" s="65" t="s">
        <v>178</v>
      </c>
      <c r="C83" s="65" t="s">
        <v>12</v>
      </c>
      <c r="D83" s="69">
        <f t="shared" si="29"/>
        <v>3147543</v>
      </c>
      <c r="E83" s="69">
        <f t="shared" si="25"/>
        <v>2295086</v>
      </c>
      <c r="F83" s="69">
        <v>600000</v>
      </c>
      <c r="G83" s="69">
        <v>1695086</v>
      </c>
      <c r="H83" s="69">
        <f t="shared" si="26"/>
        <v>4000000</v>
      </c>
      <c r="I83" s="69">
        <v>4000000</v>
      </c>
      <c r="J83" s="71" t="s">
        <v>13</v>
      </c>
      <c r="K83" s="72">
        <f t="shared" si="27"/>
        <v>1.3714270402067723</v>
      </c>
      <c r="L83" s="72">
        <f t="shared" si="28"/>
        <v>0.78688575000000005</v>
      </c>
      <c r="M83" s="75"/>
      <c r="N83" s="65"/>
    </row>
    <row r="84" spans="1:14" s="61" customFormat="1" ht="37.5">
      <c r="A84" s="63"/>
      <c r="B84" s="65" t="s">
        <v>179</v>
      </c>
      <c r="C84" s="65" t="s">
        <v>12</v>
      </c>
      <c r="D84" s="69">
        <f t="shared" si="29"/>
        <v>4147543</v>
      </c>
      <c r="E84" s="69">
        <f t="shared" si="25"/>
        <v>2295086</v>
      </c>
      <c r="F84" s="69">
        <v>600000</v>
      </c>
      <c r="G84" s="69">
        <v>1695086</v>
      </c>
      <c r="H84" s="69">
        <f t="shared" si="26"/>
        <v>6000000</v>
      </c>
      <c r="I84" s="69">
        <v>6000000</v>
      </c>
      <c r="J84" s="71" t="s">
        <v>13</v>
      </c>
      <c r="K84" s="72">
        <f t="shared" si="27"/>
        <v>1.8071405603101582</v>
      </c>
      <c r="L84" s="72">
        <f t="shared" si="28"/>
        <v>0.6912571666666667</v>
      </c>
      <c r="M84" s="75"/>
      <c r="N84" s="65"/>
    </row>
    <row r="85" spans="1:14" s="61" customFormat="1" ht="31.5">
      <c r="A85" s="63"/>
      <c r="B85" s="65" t="s">
        <v>180</v>
      </c>
      <c r="C85" s="65" t="s">
        <v>12</v>
      </c>
      <c r="D85" s="69">
        <f t="shared" si="29"/>
        <v>4897543</v>
      </c>
      <c r="E85" s="69">
        <f t="shared" si="25"/>
        <v>2295086</v>
      </c>
      <c r="F85" s="69">
        <v>600000</v>
      </c>
      <c r="G85" s="69">
        <v>1695086</v>
      </c>
      <c r="H85" s="69">
        <f t="shared" si="26"/>
        <v>7500000</v>
      </c>
      <c r="I85" s="69">
        <v>7500000</v>
      </c>
      <c r="J85" s="71" t="s">
        <v>13</v>
      </c>
      <c r="K85" s="72">
        <f t="shared" si="27"/>
        <v>2.1339257003876977</v>
      </c>
      <c r="L85" s="72">
        <f t="shared" si="28"/>
        <v>0.65300573333333334</v>
      </c>
      <c r="M85" s="75"/>
      <c r="N85" s="65"/>
    </row>
    <row r="86" spans="1:14" s="61" customFormat="1" ht="34.5">
      <c r="A86" s="63"/>
      <c r="B86" s="65" t="s">
        <v>181</v>
      </c>
      <c r="C86" s="65" t="s">
        <v>12</v>
      </c>
      <c r="D86" s="69">
        <f t="shared" si="29"/>
        <v>5347543</v>
      </c>
      <c r="E86" s="69">
        <f t="shared" si="25"/>
        <v>3195086</v>
      </c>
      <c r="F86" s="69">
        <v>1500000</v>
      </c>
      <c r="G86" s="69">
        <v>1695086</v>
      </c>
      <c r="H86" s="69">
        <f t="shared" si="26"/>
        <v>7500000</v>
      </c>
      <c r="I86" s="69">
        <v>7500000</v>
      </c>
      <c r="J86" s="71" t="s">
        <v>13</v>
      </c>
      <c r="K86" s="72">
        <f t="shared" si="27"/>
        <v>1.6736773282471895</v>
      </c>
      <c r="L86" s="72">
        <f t="shared" si="28"/>
        <v>0.71300573333333328</v>
      </c>
      <c r="M86" s="75"/>
      <c r="N86" s="65"/>
    </row>
    <row r="87" spans="1:14" s="61" customFormat="1" ht="31.5">
      <c r="A87" s="63"/>
      <c r="B87" s="65" t="s">
        <v>21</v>
      </c>
      <c r="C87" s="65" t="s">
        <v>12</v>
      </c>
      <c r="D87" s="69">
        <f t="shared" si="29"/>
        <v>6097543</v>
      </c>
      <c r="E87" s="69">
        <f t="shared" si="25"/>
        <v>4695086</v>
      </c>
      <c r="F87" s="69">
        <v>3000000</v>
      </c>
      <c r="G87" s="69">
        <v>1695086</v>
      </c>
      <c r="H87" s="69">
        <f t="shared" si="26"/>
        <v>7500000</v>
      </c>
      <c r="I87" s="69">
        <v>7500000</v>
      </c>
      <c r="J87" s="71" t="s">
        <v>13</v>
      </c>
      <c r="K87" s="72">
        <f t="shared" si="27"/>
        <v>1.2987074145180728</v>
      </c>
      <c r="L87" s="72">
        <f t="shared" si="28"/>
        <v>0.81300573333333337</v>
      </c>
      <c r="M87" s="75"/>
      <c r="N87" s="65"/>
    </row>
    <row r="88" spans="1:14" s="61" customFormat="1" ht="31.5">
      <c r="A88" s="63"/>
      <c r="B88" s="65" t="s">
        <v>17</v>
      </c>
      <c r="C88" s="65" t="s">
        <v>12</v>
      </c>
      <c r="D88" s="69">
        <f t="shared" si="29"/>
        <v>7597543</v>
      </c>
      <c r="E88" s="69">
        <f t="shared" si="25"/>
        <v>7695086</v>
      </c>
      <c r="F88" s="69">
        <v>6000000</v>
      </c>
      <c r="G88" s="69">
        <v>1695086</v>
      </c>
      <c r="H88" s="69">
        <f t="shared" si="26"/>
        <v>7500000</v>
      </c>
      <c r="I88" s="69">
        <v>7500000</v>
      </c>
      <c r="J88" s="71" t="s">
        <v>13</v>
      </c>
      <c r="K88" s="72">
        <f t="shared" si="27"/>
        <v>0.98732398832189794</v>
      </c>
      <c r="L88" s="72">
        <f t="shared" si="28"/>
        <v>1.0130057333333333</v>
      </c>
      <c r="M88" s="75"/>
      <c r="N88" s="65"/>
    </row>
    <row r="89" spans="1:14" s="61" customFormat="1" ht="15.75">
      <c r="A89" s="63" t="s">
        <v>14</v>
      </c>
      <c r="B89" s="65" t="s">
        <v>73</v>
      </c>
      <c r="C89" s="65"/>
      <c r="D89" s="69"/>
      <c r="E89" s="69"/>
      <c r="F89" s="69"/>
      <c r="G89" s="69"/>
      <c r="H89" s="69"/>
      <c r="I89" s="69"/>
      <c r="J89" s="71"/>
      <c r="K89" s="72"/>
      <c r="L89" s="72"/>
      <c r="M89" s="75"/>
      <c r="N89" s="65"/>
    </row>
    <row r="90" spans="1:14" s="61" customFormat="1" ht="31.5">
      <c r="A90" s="63"/>
      <c r="B90" s="65" t="s">
        <v>176</v>
      </c>
      <c r="C90" s="65" t="s">
        <v>12</v>
      </c>
      <c r="D90" s="69">
        <f t="shared" ref="D90:D97" si="30">AVERAGE(E90,H90)</f>
        <v>1497543</v>
      </c>
      <c r="E90" s="69">
        <f t="shared" ref="E90:E97" si="31">SUM(F90:G90)</f>
        <v>1995086</v>
      </c>
      <c r="F90" s="69">
        <v>300000</v>
      </c>
      <c r="G90" s="69">
        <v>1695086</v>
      </c>
      <c r="H90" s="69">
        <f t="shared" ref="H90:H97" si="32">SUM(I90:I90)</f>
        <v>1000000</v>
      </c>
      <c r="I90" s="69">
        <f>I81*50%</f>
        <v>1000000</v>
      </c>
      <c r="J90" s="71" t="s">
        <v>13</v>
      </c>
      <c r="K90" s="72">
        <f t="shared" ref="K90:K97" si="33">D90/E90</f>
        <v>0.75061576292951782</v>
      </c>
      <c r="L90" s="72">
        <f t="shared" ref="L90:L97" si="34">D90/H90</f>
        <v>1.4975430000000001</v>
      </c>
      <c r="M90" s="75"/>
      <c r="N90" s="65"/>
    </row>
    <row r="91" spans="1:14" s="61" customFormat="1" ht="37.5">
      <c r="A91" s="63"/>
      <c r="B91" s="65" t="s">
        <v>177</v>
      </c>
      <c r="C91" s="65" t="s">
        <v>12</v>
      </c>
      <c r="D91" s="69">
        <f t="shared" si="30"/>
        <v>1747543</v>
      </c>
      <c r="E91" s="69">
        <f t="shared" si="31"/>
        <v>1995086</v>
      </c>
      <c r="F91" s="69">
        <v>300000</v>
      </c>
      <c r="G91" s="69">
        <v>1695086</v>
      </c>
      <c r="H91" s="69">
        <f t="shared" si="32"/>
        <v>1500000</v>
      </c>
      <c r="I91" s="69">
        <f t="shared" ref="I91:I97" si="35">I82*50%</f>
        <v>1500000</v>
      </c>
      <c r="J91" s="71" t="s">
        <v>13</v>
      </c>
      <c r="K91" s="72">
        <f t="shared" si="33"/>
        <v>0.87592364439427672</v>
      </c>
      <c r="L91" s="72">
        <f t="shared" si="34"/>
        <v>1.1650286666666667</v>
      </c>
      <c r="M91" s="75"/>
      <c r="N91" s="65"/>
    </row>
    <row r="92" spans="1:14" s="61" customFormat="1" ht="37.5">
      <c r="A92" s="63"/>
      <c r="B92" s="65" t="s">
        <v>178</v>
      </c>
      <c r="C92" s="65" t="s">
        <v>12</v>
      </c>
      <c r="D92" s="69">
        <f t="shared" si="30"/>
        <v>2147543</v>
      </c>
      <c r="E92" s="69">
        <f t="shared" si="31"/>
        <v>2295086</v>
      </c>
      <c r="F92" s="69">
        <v>600000</v>
      </c>
      <c r="G92" s="69">
        <v>1695086</v>
      </c>
      <c r="H92" s="69">
        <f t="shared" si="32"/>
        <v>2000000</v>
      </c>
      <c r="I92" s="69">
        <f t="shared" si="35"/>
        <v>2000000</v>
      </c>
      <c r="J92" s="71" t="s">
        <v>13</v>
      </c>
      <c r="K92" s="72">
        <f t="shared" si="33"/>
        <v>0.93571352010338615</v>
      </c>
      <c r="L92" s="72">
        <f t="shared" si="34"/>
        <v>1.0737715000000001</v>
      </c>
      <c r="M92" s="75"/>
      <c r="N92" s="65"/>
    </row>
    <row r="93" spans="1:14" s="61" customFormat="1" ht="37.5">
      <c r="A93" s="63"/>
      <c r="B93" s="65" t="s">
        <v>179</v>
      </c>
      <c r="C93" s="65" t="s">
        <v>12</v>
      </c>
      <c r="D93" s="69">
        <f t="shared" si="30"/>
        <v>2647543</v>
      </c>
      <c r="E93" s="69">
        <f t="shared" si="31"/>
        <v>2295086</v>
      </c>
      <c r="F93" s="69">
        <v>600000</v>
      </c>
      <c r="G93" s="69">
        <v>1695086</v>
      </c>
      <c r="H93" s="69">
        <f t="shared" si="32"/>
        <v>3000000</v>
      </c>
      <c r="I93" s="69">
        <f t="shared" si="35"/>
        <v>3000000</v>
      </c>
      <c r="J93" s="71" t="s">
        <v>13</v>
      </c>
      <c r="K93" s="72">
        <f t="shared" si="33"/>
        <v>1.1535702801550791</v>
      </c>
      <c r="L93" s="72">
        <f t="shared" si="34"/>
        <v>0.88251433333333329</v>
      </c>
      <c r="M93" s="75"/>
      <c r="N93" s="65"/>
    </row>
    <row r="94" spans="1:14" s="61" customFormat="1" ht="31.5">
      <c r="A94" s="63"/>
      <c r="B94" s="65" t="s">
        <v>180</v>
      </c>
      <c r="C94" s="65" t="s">
        <v>12</v>
      </c>
      <c r="D94" s="69">
        <f t="shared" si="30"/>
        <v>3022543</v>
      </c>
      <c r="E94" s="69">
        <f t="shared" si="31"/>
        <v>2295086</v>
      </c>
      <c r="F94" s="69">
        <v>600000</v>
      </c>
      <c r="G94" s="69">
        <v>1695086</v>
      </c>
      <c r="H94" s="69">
        <f t="shared" si="32"/>
        <v>3750000</v>
      </c>
      <c r="I94" s="69">
        <f t="shared" si="35"/>
        <v>3750000</v>
      </c>
      <c r="J94" s="71" t="s">
        <v>13</v>
      </c>
      <c r="K94" s="72">
        <f t="shared" si="33"/>
        <v>1.3169628501938488</v>
      </c>
      <c r="L94" s="72">
        <f t="shared" si="34"/>
        <v>0.80601146666666668</v>
      </c>
      <c r="M94" s="75"/>
      <c r="N94" s="65"/>
    </row>
    <row r="95" spans="1:14" s="61" customFormat="1" ht="31.5">
      <c r="A95" s="63"/>
      <c r="B95" s="65" t="s">
        <v>20</v>
      </c>
      <c r="C95" s="65" t="s">
        <v>12</v>
      </c>
      <c r="D95" s="69">
        <f t="shared" si="30"/>
        <v>3472543</v>
      </c>
      <c r="E95" s="69">
        <f t="shared" si="31"/>
        <v>3195086</v>
      </c>
      <c r="F95" s="69">
        <v>1500000</v>
      </c>
      <c r="G95" s="69">
        <v>1695086</v>
      </c>
      <c r="H95" s="69">
        <f t="shared" si="32"/>
        <v>3750000</v>
      </c>
      <c r="I95" s="69">
        <f t="shared" si="35"/>
        <v>3750000</v>
      </c>
      <c r="J95" s="71" t="s">
        <v>13</v>
      </c>
      <c r="K95" s="72">
        <f t="shared" si="33"/>
        <v>1.0868386641235948</v>
      </c>
      <c r="L95" s="72">
        <f t="shared" si="34"/>
        <v>0.92601146666666667</v>
      </c>
      <c r="M95" s="75"/>
      <c r="N95" s="65"/>
    </row>
    <row r="96" spans="1:14" s="61" customFormat="1" ht="31.5">
      <c r="A96" s="63"/>
      <c r="B96" s="65" t="s">
        <v>21</v>
      </c>
      <c r="C96" s="65" t="s">
        <v>12</v>
      </c>
      <c r="D96" s="69">
        <f t="shared" si="30"/>
        <v>4222543</v>
      </c>
      <c r="E96" s="69">
        <f t="shared" si="31"/>
        <v>4695086</v>
      </c>
      <c r="F96" s="69">
        <v>3000000</v>
      </c>
      <c r="G96" s="69">
        <v>1695086</v>
      </c>
      <c r="H96" s="69">
        <f t="shared" si="32"/>
        <v>3750000</v>
      </c>
      <c r="I96" s="69">
        <f t="shared" si="35"/>
        <v>3750000</v>
      </c>
      <c r="J96" s="71" t="s">
        <v>13</v>
      </c>
      <c r="K96" s="72">
        <f t="shared" si="33"/>
        <v>0.89935370725903641</v>
      </c>
      <c r="L96" s="72">
        <f t="shared" si="34"/>
        <v>1.1260114666666667</v>
      </c>
      <c r="M96" s="75"/>
      <c r="N96" s="65"/>
    </row>
    <row r="97" spans="1:14" s="61" customFormat="1" ht="31.5">
      <c r="A97" s="63"/>
      <c r="B97" s="65" t="s">
        <v>17</v>
      </c>
      <c r="C97" s="65" t="s">
        <v>12</v>
      </c>
      <c r="D97" s="69">
        <f t="shared" si="30"/>
        <v>5722543</v>
      </c>
      <c r="E97" s="69">
        <f t="shared" si="31"/>
        <v>7695086</v>
      </c>
      <c r="F97" s="69">
        <v>6000000</v>
      </c>
      <c r="G97" s="69">
        <v>1695086</v>
      </c>
      <c r="H97" s="69">
        <f t="shared" si="32"/>
        <v>3750000</v>
      </c>
      <c r="I97" s="69">
        <f t="shared" si="35"/>
        <v>3750000</v>
      </c>
      <c r="J97" s="71" t="s">
        <v>13</v>
      </c>
      <c r="K97" s="72">
        <f t="shared" si="33"/>
        <v>0.74366199416094891</v>
      </c>
      <c r="L97" s="72">
        <f t="shared" si="34"/>
        <v>1.5260114666666666</v>
      </c>
      <c r="M97" s="75"/>
      <c r="N97" s="65"/>
    </row>
    <row r="98" spans="1:14" s="61" customFormat="1" ht="47.25">
      <c r="A98" s="63" t="s">
        <v>71</v>
      </c>
      <c r="B98" s="65" t="s">
        <v>88</v>
      </c>
      <c r="C98" s="65"/>
      <c r="D98" s="68"/>
      <c r="E98" s="68"/>
      <c r="F98" s="68"/>
      <c r="G98" s="68"/>
      <c r="H98" s="68"/>
      <c r="I98" s="68"/>
      <c r="J98" s="63"/>
      <c r="K98" s="63"/>
      <c r="L98" s="63"/>
      <c r="M98" s="75"/>
      <c r="N98" s="65"/>
    </row>
    <row r="99" spans="1:14" s="61" customFormat="1" ht="15.75">
      <c r="A99" s="63" t="s">
        <v>11</v>
      </c>
      <c r="B99" s="65" t="s">
        <v>72</v>
      </c>
      <c r="C99" s="65"/>
      <c r="D99" s="68"/>
      <c r="E99" s="68"/>
      <c r="F99" s="68"/>
      <c r="G99" s="68"/>
      <c r="H99" s="68"/>
      <c r="I99" s="68"/>
      <c r="J99" s="63"/>
      <c r="K99" s="72"/>
      <c r="L99" s="72"/>
      <c r="M99" s="75"/>
      <c r="N99" s="65"/>
    </row>
    <row r="100" spans="1:14" s="61" customFormat="1" ht="31.5">
      <c r="A100" s="63"/>
      <c r="B100" s="65" t="s">
        <v>24</v>
      </c>
      <c r="C100" s="65" t="s">
        <v>102</v>
      </c>
      <c r="D100" s="69">
        <f>AVERAGE(H100,E100)</f>
        <v>1387019.5</v>
      </c>
      <c r="E100" s="69">
        <v>2074039</v>
      </c>
      <c r="F100" s="68">
        <v>150000</v>
      </c>
      <c r="G100" s="69">
        <v>1924039</v>
      </c>
      <c r="H100" s="69">
        <f>SUM(I100:J100)</f>
        <v>700000</v>
      </c>
      <c r="I100" s="69">
        <v>700000</v>
      </c>
      <c r="J100" s="71" t="s">
        <v>13</v>
      </c>
      <c r="K100" s="72">
        <f>D100/E100</f>
        <v>0.66875285373129434</v>
      </c>
      <c r="L100" s="72">
        <f>D100/H100</f>
        <v>1.9814564285714287</v>
      </c>
      <c r="M100" s="75"/>
      <c r="N100" s="65"/>
    </row>
    <row r="101" spans="1:14" s="61" customFormat="1" ht="31.5">
      <c r="A101" s="63"/>
      <c r="B101" s="65" t="s">
        <v>25</v>
      </c>
      <c r="C101" s="65" t="s">
        <v>102</v>
      </c>
      <c r="D101" s="69">
        <f t="shared" ref="D101" si="36">AVERAGE(H101,E101)</f>
        <v>1212019.5</v>
      </c>
      <c r="E101" s="69">
        <v>2074039</v>
      </c>
      <c r="F101" s="68">
        <v>150000</v>
      </c>
      <c r="G101" s="69">
        <v>1924039</v>
      </c>
      <c r="H101" s="69">
        <f t="shared" ref="H101" si="37">SUM(I101:J101)</f>
        <v>350000</v>
      </c>
      <c r="I101" s="69">
        <f>I100*50%</f>
        <v>350000</v>
      </c>
      <c r="J101" s="71" t="s">
        <v>13</v>
      </c>
      <c r="K101" s="72">
        <f>D101/E101</f>
        <v>0.58437642686564717</v>
      </c>
      <c r="L101" s="72">
        <f>D101/H101</f>
        <v>3.4629128571428573</v>
      </c>
      <c r="M101" s="75"/>
      <c r="N101" s="65"/>
    </row>
    <row r="102" spans="1:14" s="61" customFormat="1" ht="31.5">
      <c r="A102" s="63" t="s">
        <v>11</v>
      </c>
      <c r="B102" s="65" t="s">
        <v>103</v>
      </c>
      <c r="C102" s="65"/>
      <c r="D102" s="69"/>
      <c r="E102" s="68"/>
      <c r="F102" s="68"/>
      <c r="G102" s="68"/>
      <c r="H102" s="69"/>
      <c r="I102" s="69"/>
      <c r="J102" s="63"/>
      <c r="K102" s="72"/>
      <c r="L102" s="72"/>
      <c r="M102" s="75"/>
      <c r="N102" s="65"/>
    </row>
    <row r="103" spans="1:14" s="61" customFormat="1" ht="31.5">
      <c r="A103" s="63"/>
      <c r="B103" s="65" t="s">
        <v>24</v>
      </c>
      <c r="C103" s="65" t="s">
        <v>102</v>
      </c>
      <c r="D103" s="69">
        <f t="shared" ref="D103:D104" si="38">AVERAGE(H103,E103)</f>
        <v>1212019.5</v>
      </c>
      <c r="E103" s="69">
        <v>2074039</v>
      </c>
      <c r="F103" s="68">
        <v>105000</v>
      </c>
      <c r="G103" s="69">
        <v>1924039</v>
      </c>
      <c r="H103" s="69">
        <f>SUM(I103:J103)</f>
        <v>350000</v>
      </c>
      <c r="I103" s="69">
        <f>I100*50%</f>
        <v>350000</v>
      </c>
      <c r="J103" s="71" t="s">
        <v>13</v>
      </c>
      <c r="K103" s="72">
        <f>D103/E103</f>
        <v>0.58437642686564717</v>
      </c>
      <c r="L103" s="72">
        <f>D103/H103</f>
        <v>3.4629128571428573</v>
      </c>
      <c r="M103" s="75"/>
      <c r="N103" s="65"/>
    </row>
    <row r="104" spans="1:14" s="61" customFormat="1" ht="31.5">
      <c r="A104" s="63"/>
      <c r="B104" s="65" t="s">
        <v>25</v>
      </c>
      <c r="C104" s="65" t="s">
        <v>102</v>
      </c>
      <c r="D104" s="69">
        <f t="shared" si="38"/>
        <v>1124519.5</v>
      </c>
      <c r="E104" s="69">
        <v>2074039</v>
      </c>
      <c r="F104" s="68">
        <v>105000</v>
      </c>
      <c r="G104" s="69">
        <v>1924039</v>
      </c>
      <c r="H104" s="69">
        <f>SUM(I104:J104)</f>
        <v>175000</v>
      </c>
      <c r="I104" s="69">
        <f>I101*50%</f>
        <v>175000</v>
      </c>
      <c r="J104" s="71" t="s">
        <v>13</v>
      </c>
      <c r="K104" s="72">
        <f>D104/E104</f>
        <v>0.54218821343282364</v>
      </c>
      <c r="L104" s="72">
        <f>D104/H104</f>
        <v>6.4258257142857147</v>
      </c>
      <c r="M104" s="75"/>
      <c r="N104" s="65"/>
    </row>
    <row r="105" spans="1:14" s="61" customFormat="1" ht="47.25">
      <c r="A105" s="63">
        <v>2</v>
      </c>
      <c r="B105" s="65" t="s">
        <v>74</v>
      </c>
      <c r="C105" s="65"/>
      <c r="D105" s="68"/>
      <c r="E105" s="68"/>
      <c r="F105" s="68"/>
      <c r="G105" s="68"/>
      <c r="H105" s="68"/>
      <c r="I105" s="68"/>
      <c r="J105" s="63"/>
      <c r="K105" s="63"/>
      <c r="L105" s="63"/>
      <c r="M105" s="75"/>
      <c r="N105" s="65"/>
    </row>
    <row r="106" spans="1:14" s="61" customFormat="1" ht="47.25">
      <c r="A106" s="63" t="s">
        <v>16</v>
      </c>
      <c r="B106" s="65" t="s">
        <v>75</v>
      </c>
      <c r="C106" s="65"/>
      <c r="D106" s="68"/>
      <c r="E106" s="68"/>
      <c r="F106" s="68"/>
      <c r="G106" s="68"/>
      <c r="H106" s="68"/>
      <c r="I106" s="68"/>
      <c r="J106" s="63"/>
      <c r="K106" s="63"/>
      <c r="L106" s="63"/>
      <c r="M106" s="75"/>
      <c r="N106" s="65"/>
    </row>
    <row r="107" spans="1:14" s="61" customFormat="1" ht="15.75">
      <c r="A107" s="63" t="s">
        <v>11</v>
      </c>
      <c r="B107" s="65" t="s">
        <v>72</v>
      </c>
      <c r="C107" s="65"/>
      <c r="D107" s="68"/>
      <c r="E107" s="68"/>
      <c r="F107" s="68"/>
      <c r="G107" s="68"/>
      <c r="H107" s="68"/>
      <c r="I107" s="68"/>
      <c r="J107" s="63"/>
      <c r="K107" s="63"/>
      <c r="L107" s="63"/>
      <c r="M107" s="75"/>
      <c r="N107" s="65"/>
    </row>
    <row r="108" spans="1:14" s="61" customFormat="1" ht="31.5">
      <c r="A108" s="63"/>
      <c r="B108" s="65" t="s">
        <v>176</v>
      </c>
      <c r="C108" s="65" t="s">
        <v>12</v>
      </c>
      <c r="D108" s="69">
        <f>(E108+H108)/2</f>
        <v>978574</v>
      </c>
      <c r="E108" s="69">
        <f>SUM(F108:G108)</f>
        <v>1582148</v>
      </c>
      <c r="F108" s="69">
        <v>150000</v>
      </c>
      <c r="G108" s="70">
        <v>1432148</v>
      </c>
      <c r="H108" s="69">
        <f>SUM(I108:I108)</f>
        <v>375000</v>
      </c>
      <c r="I108" s="69">
        <f>I13*75%</f>
        <v>375000</v>
      </c>
      <c r="J108" s="71" t="s">
        <v>13</v>
      </c>
      <c r="K108" s="72">
        <f>D108/E108</f>
        <v>0.61850977278990338</v>
      </c>
      <c r="L108" s="72">
        <f>D108/H108</f>
        <v>2.6095306666666667</v>
      </c>
      <c r="M108" s="75"/>
      <c r="N108" s="65"/>
    </row>
    <row r="109" spans="1:14" s="61" customFormat="1" ht="37.5">
      <c r="A109" s="63"/>
      <c r="B109" s="65" t="s">
        <v>177</v>
      </c>
      <c r="C109" s="65" t="s">
        <v>12</v>
      </c>
      <c r="D109" s="69">
        <f>(E109+H109)/2</f>
        <v>1072324</v>
      </c>
      <c r="E109" s="69">
        <f t="shared" ref="E109:E112" si="39">SUM(F109:G109)</f>
        <v>1582148</v>
      </c>
      <c r="F109" s="69">
        <v>150000</v>
      </c>
      <c r="G109" s="70">
        <v>1432148</v>
      </c>
      <c r="H109" s="69">
        <f>SUM(I109:I109)</f>
        <v>562500</v>
      </c>
      <c r="I109" s="69">
        <f>I14*75%</f>
        <v>562500</v>
      </c>
      <c r="J109" s="71" t="s">
        <v>13</v>
      </c>
      <c r="K109" s="72">
        <f>D109/E109</f>
        <v>0.67776465918485507</v>
      </c>
      <c r="L109" s="72">
        <f>D109/H109</f>
        <v>1.9063537777777777</v>
      </c>
      <c r="M109" s="75"/>
      <c r="N109" s="65"/>
    </row>
    <row r="110" spans="1:14" s="61" customFormat="1" ht="37.5">
      <c r="A110" s="63"/>
      <c r="B110" s="65" t="s">
        <v>178</v>
      </c>
      <c r="C110" s="65" t="s">
        <v>12</v>
      </c>
      <c r="D110" s="69">
        <f>(E110+H110)/2</f>
        <v>1166074</v>
      </c>
      <c r="E110" s="69">
        <f t="shared" si="39"/>
        <v>1582148</v>
      </c>
      <c r="F110" s="69">
        <v>150000</v>
      </c>
      <c r="G110" s="70">
        <v>1432148</v>
      </c>
      <c r="H110" s="69">
        <f>SUM(I110:I110)</f>
        <v>750000</v>
      </c>
      <c r="I110" s="69">
        <f>I15*75%</f>
        <v>750000</v>
      </c>
      <c r="J110" s="71" t="s">
        <v>13</v>
      </c>
      <c r="K110" s="72">
        <f>D110/E110</f>
        <v>0.73701954557980665</v>
      </c>
      <c r="L110" s="72">
        <f>D110/H110</f>
        <v>1.5547653333333333</v>
      </c>
      <c r="M110" s="75"/>
      <c r="N110" s="65"/>
    </row>
    <row r="111" spans="1:14" s="61" customFormat="1" ht="37.5">
      <c r="A111" s="63"/>
      <c r="B111" s="65" t="s">
        <v>179</v>
      </c>
      <c r="C111" s="65" t="s">
        <v>12</v>
      </c>
      <c r="D111" s="69">
        <f>(E111+H111)/2</f>
        <v>1353574</v>
      </c>
      <c r="E111" s="69">
        <f t="shared" si="39"/>
        <v>1582148</v>
      </c>
      <c r="F111" s="69">
        <v>150000</v>
      </c>
      <c r="G111" s="70">
        <v>1432148</v>
      </c>
      <c r="H111" s="69">
        <f>SUM(I111:I111)</f>
        <v>1125000</v>
      </c>
      <c r="I111" s="69">
        <f>I16*75%</f>
        <v>1125000</v>
      </c>
      <c r="J111" s="71" t="s">
        <v>13</v>
      </c>
      <c r="K111" s="72">
        <f>D111/E111</f>
        <v>0.85552931836971002</v>
      </c>
      <c r="L111" s="72">
        <f>D111/H111</f>
        <v>1.203176888888889</v>
      </c>
      <c r="M111" s="75"/>
      <c r="N111" s="65"/>
    </row>
    <row r="112" spans="1:14" s="61" customFormat="1" ht="31.5">
      <c r="A112" s="63"/>
      <c r="B112" s="65" t="s">
        <v>180</v>
      </c>
      <c r="C112" s="65" t="s">
        <v>12</v>
      </c>
      <c r="D112" s="69">
        <f>(E112+H112)/2</f>
        <v>1541074</v>
      </c>
      <c r="E112" s="69">
        <f t="shared" si="39"/>
        <v>1582148</v>
      </c>
      <c r="F112" s="69">
        <v>150000</v>
      </c>
      <c r="G112" s="70">
        <v>1432148</v>
      </c>
      <c r="H112" s="69">
        <f>SUM(I112:I112)</f>
        <v>1500000</v>
      </c>
      <c r="I112" s="69">
        <f>I17*75%</f>
        <v>1500000</v>
      </c>
      <c r="J112" s="71" t="s">
        <v>13</v>
      </c>
      <c r="K112" s="72">
        <f>D112/E112</f>
        <v>0.9740390911596134</v>
      </c>
      <c r="L112" s="72">
        <f>D112/H112</f>
        <v>1.0273826666666668</v>
      </c>
      <c r="M112" s="75"/>
      <c r="N112" s="65"/>
    </row>
    <row r="113" spans="1:14" s="61" customFormat="1" ht="15.75">
      <c r="A113" s="63" t="s">
        <v>14</v>
      </c>
      <c r="B113" s="65" t="s">
        <v>73</v>
      </c>
      <c r="C113" s="65"/>
      <c r="D113" s="68"/>
      <c r="E113" s="68"/>
      <c r="F113" s="68"/>
      <c r="G113" s="68"/>
      <c r="H113" s="68"/>
      <c r="I113" s="69"/>
      <c r="J113" s="63"/>
      <c r="K113" s="72"/>
      <c r="L113" s="72"/>
      <c r="M113" s="75"/>
      <c r="N113" s="65"/>
    </row>
    <row r="114" spans="1:14" s="61" customFormat="1" ht="31.5">
      <c r="A114" s="63"/>
      <c r="B114" s="65" t="s">
        <v>176</v>
      </c>
      <c r="C114" s="65" t="s">
        <v>12</v>
      </c>
      <c r="D114" s="69">
        <f>SUM(I114+E114)/2</f>
        <v>918574</v>
      </c>
      <c r="E114" s="69">
        <f t="shared" ref="E114:E118" si="40">SUM(F114:G114)</f>
        <v>1537148</v>
      </c>
      <c r="F114" s="69">
        <v>105000</v>
      </c>
      <c r="G114" s="70">
        <v>1432148</v>
      </c>
      <c r="H114" s="69">
        <f>SUM(I114:I114)</f>
        <v>300000</v>
      </c>
      <c r="I114" s="69">
        <f>I19*75%</f>
        <v>300000</v>
      </c>
      <c r="J114" s="71" t="s">
        <v>13</v>
      </c>
      <c r="K114" s="72">
        <f>D114/E114</f>
        <v>0.5975833166357436</v>
      </c>
      <c r="L114" s="72">
        <f>D114/H114</f>
        <v>3.0619133333333335</v>
      </c>
      <c r="M114" s="75"/>
      <c r="N114" s="65"/>
    </row>
    <row r="115" spans="1:14" s="61" customFormat="1" ht="37.5">
      <c r="A115" s="63"/>
      <c r="B115" s="65" t="s">
        <v>177</v>
      </c>
      <c r="C115" s="65" t="s">
        <v>12</v>
      </c>
      <c r="D115" s="69">
        <f t="shared" ref="D115:D118" si="41">SUM(I115+E115)/2</f>
        <v>993574</v>
      </c>
      <c r="E115" s="69">
        <f t="shared" si="40"/>
        <v>1537148</v>
      </c>
      <c r="F115" s="69">
        <v>105000</v>
      </c>
      <c r="G115" s="70">
        <v>1432148</v>
      </c>
      <c r="H115" s="69">
        <f>SUM(I115:I115)</f>
        <v>450000</v>
      </c>
      <c r="I115" s="69">
        <f>I20*75%</f>
        <v>450000</v>
      </c>
      <c r="J115" s="71" t="s">
        <v>13</v>
      </c>
      <c r="K115" s="72">
        <f>D115/E115</f>
        <v>0.6463749749536154</v>
      </c>
      <c r="L115" s="72">
        <f>D115/H115</f>
        <v>2.207942222222222</v>
      </c>
      <c r="M115" s="75"/>
      <c r="N115" s="65"/>
    </row>
    <row r="116" spans="1:14" s="61" customFormat="1" ht="37.5">
      <c r="A116" s="63"/>
      <c r="B116" s="65" t="s">
        <v>178</v>
      </c>
      <c r="C116" s="65" t="s">
        <v>12</v>
      </c>
      <c r="D116" s="69">
        <f t="shared" si="41"/>
        <v>1068574</v>
      </c>
      <c r="E116" s="69">
        <f t="shared" si="40"/>
        <v>1537148</v>
      </c>
      <c r="F116" s="69">
        <v>105000</v>
      </c>
      <c r="G116" s="70">
        <v>1432148</v>
      </c>
      <c r="H116" s="69">
        <f>SUM(I116:I116)</f>
        <v>600000</v>
      </c>
      <c r="I116" s="69">
        <f>I21*75%</f>
        <v>600000</v>
      </c>
      <c r="J116" s="71" t="s">
        <v>13</v>
      </c>
      <c r="K116" s="72">
        <f>D116/E116</f>
        <v>0.6951666332714872</v>
      </c>
      <c r="L116" s="72">
        <f>D116/H116</f>
        <v>1.7809566666666667</v>
      </c>
      <c r="M116" s="75"/>
      <c r="N116" s="65"/>
    </row>
    <row r="117" spans="1:14" s="61" customFormat="1" ht="37.5">
      <c r="A117" s="63"/>
      <c r="B117" s="65" t="s">
        <v>179</v>
      </c>
      <c r="C117" s="65" t="s">
        <v>12</v>
      </c>
      <c r="D117" s="69">
        <f t="shared" si="41"/>
        <v>1218574</v>
      </c>
      <c r="E117" s="69">
        <f t="shared" si="40"/>
        <v>1537148</v>
      </c>
      <c r="F117" s="69">
        <v>105000</v>
      </c>
      <c r="G117" s="70">
        <v>1432148</v>
      </c>
      <c r="H117" s="69">
        <f>SUM(I117:I117)</f>
        <v>900000</v>
      </c>
      <c r="I117" s="69">
        <f>I22*75%</f>
        <v>900000</v>
      </c>
      <c r="J117" s="71" t="s">
        <v>13</v>
      </c>
      <c r="K117" s="72">
        <f>D117/E117</f>
        <v>0.7927499499072308</v>
      </c>
      <c r="L117" s="72">
        <f>D117/H117</f>
        <v>1.353971111111111</v>
      </c>
      <c r="M117" s="75"/>
      <c r="N117" s="65"/>
    </row>
    <row r="118" spans="1:14" s="61" customFormat="1" ht="31.5">
      <c r="A118" s="63"/>
      <c r="B118" s="65" t="s">
        <v>180</v>
      </c>
      <c r="C118" s="65" t="s">
        <v>12</v>
      </c>
      <c r="D118" s="69">
        <f t="shared" si="41"/>
        <v>1368574</v>
      </c>
      <c r="E118" s="69">
        <f t="shared" si="40"/>
        <v>1537148</v>
      </c>
      <c r="F118" s="69">
        <v>105000</v>
      </c>
      <c r="G118" s="70">
        <v>1432148</v>
      </c>
      <c r="H118" s="69">
        <f>SUM(I118:I118)</f>
        <v>1200000</v>
      </c>
      <c r="I118" s="69">
        <f>I23*75%</f>
        <v>1200000</v>
      </c>
      <c r="J118" s="71" t="s">
        <v>13</v>
      </c>
      <c r="K118" s="72">
        <f>D118/E118</f>
        <v>0.8903332665429744</v>
      </c>
      <c r="L118" s="72">
        <f>D118/H118</f>
        <v>1.1404783333333333</v>
      </c>
      <c r="M118" s="75"/>
      <c r="N118" s="65"/>
    </row>
    <row r="119" spans="1:14" s="61" customFormat="1" ht="47.25">
      <c r="A119" s="63" t="s">
        <v>18</v>
      </c>
      <c r="B119" s="65" t="s">
        <v>76</v>
      </c>
      <c r="C119" s="65"/>
      <c r="D119" s="68"/>
      <c r="E119" s="68"/>
      <c r="F119" s="68"/>
      <c r="G119" s="68"/>
      <c r="H119" s="68"/>
      <c r="I119" s="68"/>
      <c r="J119" s="63"/>
      <c r="K119" s="63"/>
      <c r="L119" s="63"/>
      <c r="M119" s="75"/>
      <c r="N119" s="65"/>
    </row>
    <row r="120" spans="1:14" s="61" customFormat="1" ht="15.75">
      <c r="A120" s="63" t="s">
        <v>11</v>
      </c>
      <c r="B120" s="65" t="s">
        <v>72</v>
      </c>
      <c r="C120" s="65"/>
      <c r="D120" s="68"/>
      <c r="E120" s="68"/>
      <c r="F120" s="68"/>
      <c r="G120" s="68"/>
      <c r="H120" s="68"/>
      <c r="I120" s="68"/>
      <c r="J120" s="63"/>
      <c r="K120" s="63"/>
      <c r="L120" s="63"/>
      <c r="M120" s="75"/>
      <c r="N120" s="65"/>
    </row>
    <row r="121" spans="1:14" s="61" customFormat="1" ht="31.5">
      <c r="A121" s="63"/>
      <c r="B121" s="65" t="s">
        <v>176</v>
      </c>
      <c r="C121" s="65" t="s">
        <v>12</v>
      </c>
      <c r="D121" s="69">
        <f>(E121+G121)/2</f>
        <v>1574279.25</v>
      </c>
      <c r="E121" s="69">
        <f>SUM(F121:H121)/2</f>
        <v>1224519.5</v>
      </c>
      <c r="F121" s="69">
        <v>150000</v>
      </c>
      <c r="G121" s="69">
        <v>1924039</v>
      </c>
      <c r="H121" s="69">
        <f t="shared" ref="H121:H125" si="42">SUM(I121:I121)</f>
        <v>375000</v>
      </c>
      <c r="I121" s="69">
        <f>I13*75%</f>
        <v>375000</v>
      </c>
      <c r="J121" s="71" t="s">
        <v>13</v>
      </c>
      <c r="K121" s="72">
        <f>D121/E121</f>
        <v>1.2856302002540589</v>
      </c>
      <c r="L121" s="72">
        <f>D121/H121</f>
        <v>4.1980779999999998</v>
      </c>
      <c r="M121" s="75"/>
      <c r="N121" s="65"/>
    </row>
    <row r="122" spans="1:14" s="61" customFormat="1" ht="37.5">
      <c r="A122" s="63"/>
      <c r="B122" s="65" t="s">
        <v>177</v>
      </c>
      <c r="C122" s="65" t="s">
        <v>12</v>
      </c>
      <c r="D122" s="69">
        <f>(E122+G122)/2</f>
        <v>1999039</v>
      </c>
      <c r="E122" s="69">
        <f t="shared" ref="E122:E125" si="43">SUM(F122:G122)</f>
        <v>2074039</v>
      </c>
      <c r="F122" s="69">
        <v>150000</v>
      </c>
      <c r="G122" s="69">
        <v>1924039</v>
      </c>
      <c r="H122" s="69">
        <f t="shared" si="42"/>
        <v>562500</v>
      </c>
      <c r="I122" s="69">
        <f t="shared" ref="I122:I131" si="44">I14*75%</f>
        <v>562500</v>
      </c>
      <c r="J122" s="71" t="s">
        <v>13</v>
      </c>
      <c r="K122" s="72">
        <f>D122/E122</f>
        <v>0.9638386742004369</v>
      </c>
      <c r="L122" s="72">
        <f>D122/H122</f>
        <v>3.5538471111111112</v>
      </c>
      <c r="M122" s="75"/>
      <c r="N122" s="65"/>
    </row>
    <row r="123" spans="1:14" s="61" customFormat="1" ht="37.5">
      <c r="A123" s="63"/>
      <c r="B123" s="65" t="s">
        <v>178</v>
      </c>
      <c r="C123" s="65" t="s">
        <v>12</v>
      </c>
      <c r="D123" s="69">
        <f>(E123+G123)/2</f>
        <v>1999039</v>
      </c>
      <c r="E123" s="69">
        <f t="shared" si="43"/>
        <v>2074039</v>
      </c>
      <c r="F123" s="69">
        <v>150000</v>
      </c>
      <c r="G123" s="69">
        <v>1924039</v>
      </c>
      <c r="H123" s="69">
        <f t="shared" si="42"/>
        <v>750000</v>
      </c>
      <c r="I123" s="69">
        <f t="shared" si="44"/>
        <v>750000</v>
      </c>
      <c r="J123" s="71" t="s">
        <v>13</v>
      </c>
      <c r="K123" s="72">
        <f>D123/E123</f>
        <v>0.9638386742004369</v>
      </c>
      <c r="L123" s="72">
        <f>D123/H123</f>
        <v>2.6653853333333335</v>
      </c>
      <c r="M123" s="75"/>
      <c r="N123" s="65"/>
    </row>
    <row r="124" spans="1:14" s="61" customFormat="1" ht="37.5">
      <c r="A124" s="63"/>
      <c r="B124" s="65" t="s">
        <v>179</v>
      </c>
      <c r="C124" s="65" t="s">
        <v>12</v>
      </c>
      <c r="D124" s="69">
        <f>(E124+G124)/2</f>
        <v>1999039</v>
      </c>
      <c r="E124" s="69">
        <f t="shared" si="43"/>
        <v>2074039</v>
      </c>
      <c r="F124" s="69">
        <v>150000</v>
      </c>
      <c r="G124" s="69">
        <v>1924039</v>
      </c>
      <c r="H124" s="69">
        <f t="shared" si="42"/>
        <v>1125000</v>
      </c>
      <c r="I124" s="69">
        <f t="shared" si="44"/>
        <v>1125000</v>
      </c>
      <c r="J124" s="71" t="s">
        <v>13</v>
      </c>
      <c r="K124" s="72">
        <f>D124/E124</f>
        <v>0.9638386742004369</v>
      </c>
      <c r="L124" s="72">
        <f>D124/H124</f>
        <v>1.7769235555555556</v>
      </c>
      <c r="M124" s="75"/>
      <c r="N124" s="65"/>
    </row>
    <row r="125" spans="1:14" s="61" customFormat="1" ht="31.5">
      <c r="A125" s="63"/>
      <c r="B125" s="65" t="s">
        <v>180</v>
      </c>
      <c r="C125" s="65" t="s">
        <v>12</v>
      </c>
      <c r="D125" s="69">
        <f>(E125+G125)/2</f>
        <v>1999039</v>
      </c>
      <c r="E125" s="69">
        <f t="shared" si="43"/>
        <v>2074039</v>
      </c>
      <c r="F125" s="69">
        <v>150000</v>
      </c>
      <c r="G125" s="69">
        <v>1924039</v>
      </c>
      <c r="H125" s="69">
        <f t="shared" si="42"/>
        <v>1500000</v>
      </c>
      <c r="I125" s="69">
        <f t="shared" si="44"/>
        <v>1500000</v>
      </c>
      <c r="J125" s="71" t="s">
        <v>13</v>
      </c>
      <c r="K125" s="72">
        <f>D125/E125</f>
        <v>0.9638386742004369</v>
      </c>
      <c r="L125" s="72">
        <f>D125/H125</f>
        <v>1.3326926666666667</v>
      </c>
      <c r="M125" s="75"/>
      <c r="N125" s="65"/>
    </row>
    <row r="126" spans="1:14" s="61" customFormat="1" ht="15.75">
      <c r="A126" s="63" t="s">
        <v>14</v>
      </c>
      <c r="B126" s="65" t="s">
        <v>73</v>
      </c>
      <c r="C126" s="65"/>
      <c r="D126" s="68"/>
      <c r="E126" s="68"/>
      <c r="F126" s="68"/>
      <c r="G126" s="68"/>
      <c r="H126" s="68"/>
      <c r="I126" s="69"/>
      <c r="J126" s="63"/>
      <c r="K126" s="63"/>
      <c r="L126" s="63"/>
      <c r="M126" s="75"/>
      <c r="N126" s="65"/>
    </row>
    <row r="127" spans="1:14" s="61" customFormat="1" ht="31.5">
      <c r="A127" s="63"/>
      <c r="B127" s="65" t="s">
        <v>176</v>
      </c>
      <c r="C127" s="65" t="s">
        <v>12</v>
      </c>
      <c r="D127" s="69">
        <f>(E127+H127)/2</f>
        <v>1164519.5</v>
      </c>
      <c r="E127" s="69">
        <f t="shared" ref="E127:E131" si="45">SUM(F127:G127)</f>
        <v>2029039</v>
      </c>
      <c r="F127" s="69">
        <v>105000</v>
      </c>
      <c r="G127" s="69">
        <v>1924039</v>
      </c>
      <c r="H127" s="69">
        <f t="shared" ref="H127:H131" si="46">SUM(I127:I127)</f>
        <v>300000</v>
      </c>
      <c r="I127" s="69">
        <f t="shared" si="44"/>
        <v>300000</v>
      </c>
      <c r="J127" s="71" t="s">
        <v>13</v>
      </c>
      <c r="K127" s="72">
        <f>D127/E127</f>
        <v>0.57392662240597647</v>
      </c>
      <c r="L127" s="72">
        <f>D127/H127</f>
        <v>3.8817316666666666</v>
      </c>
      <c r="M127" s="75"/>
      <c r="N127" s="65"/>
    </row>
    <row r="128" spans="1:14" s="61" customFormat="1" ht="37.5">
      <c r="A128" s="63"/>
      <c r="B128" s="65" t="s">
        <v>177</v>
      </c>
      <c r="C128" s="65" t="s">
        <v>12</v>
      </c>
      <c r="D128" s="69">
        <f t="shared" ref="D128:D131" si="47">(E128+H128)/2</f>
        <v>1239519.5</v>
      </c>
      <c r="E128" s="69">
        <f t="shared" si="45"/>
        <v>2029039</v>
      </c>
      <c r="F128" s="69">
        <v>105000</v>
      </c>
      <c r="G128" s="69">
        <v>1924039</v>
      </c>
      <c r="H128" s="69">
        <f t="shared" si="46"/>
        <v>450000</v>
      </c>
      <c r="I128" s="69">
        <f t="shared" si="44"/>
        <v>450000</v>
      </c>
      <c r="J128" s="71" t="s">
        <v>13</v>
      </c>
      <c r="K128" s="72">
        <f>D128/E128</f>
        <v>0.6108899336089646</v>
      </c>
      <c r="L128" s="72">
        <f>D128/H128</f>
        <v>2.7544877777777779</v>
      </c>
      <c r="M128" s="75"/>
      <c r="N128" s="65"/>
    </row>
    <row r="129" spans="1:14" s="61" customFormat="1" ht="37.5">
      <c r="A129" s="63"/>
      <c r="B129" s="65" t="s">
        <v>178</v>
      </c>
      <c r="C129" s="65" t="s">
        <v>12</v>
      </c>
      <c r="D129" s="69">
        <f t="shared" si="47"/>
        <v>1314519.5</v>
      </c>
      <c r="E129" s="69">
        <f t="shared" si="45"/>
        <v>2029039</v>
      </c>
      <c r="F129" s="69">
        <v>105000</v>
      </c>
      <c r="G129" s="69">
        <v>1924039</v>
      </c>
      <c r="H129" s="69">
        <f t="shared" si="46"/>
        <v>600000</v>
      </c>
      <c r="I129" s="69">
        <f t="shared" si="44"/>
        <v>600000</v>
      </c>
      <c r="J129" s="71" t="s">
        <v>13</v>
      </c>
      <c r="K129" s="72">
        <f>D129/E129</f>
        <v>0.64785324481195283</v>
      </c>
      <c r="L129" s="72">
        <f>D129/H129</f>
        <v>2.1908658333333335</v>
      </c>
      <c r="M129" s="75"/>
      <c r="N129" s="65"/>
    </row>
    <row r="130" spans="1:14" s="61" customFormat="1" ht="37.5">
      <c r="A130" s="63"/>
      <c r="B130" s="65" t="s">
        <v>179</v>
      </c>
      <c r="C130" s="65" t="s">
        <v>12</v>
      </c>
      <c r="D130" s="69">
        <f t="shared" si="47"/>
        <v>1464519.5</v>
      </c>
      <c r="E130" s="69">
        <f t="shared" si="45"/>
        <v>2029039</v>
      </c>
      <c r="F130" s="69">
        <v>105000</v>
      </c>
      <c r="G130" s="69">
        <v>1924039</v>
      </c>
      <c r="H130" s="69">
        <f t="shared" si="46"/>
        <v>900000</v>
      </c>
      <c r="I130" s="69">
        <f t="shared" si="44"/>
        <v>900000</v>
      </c>
      <c r="J130" s="71" t="s">
        <v>13</v>
      </c>
      <c r="K130" s="72">
        <f>D130/E130</f>
        <v>0.72177986721792931</v>
      </c>
      <c r="L130" s="72">
        <f>D130/H130</f>
        <v>1.6272438888888889</v>
      </c>
      <c r="M130" s="75"/>
      <c r="N130" s="65"/>
    </row>
    <row r="131" spans="1:14" s="61" customFormat="1" ht="31.5">
      <c r="A131" s="63"/>
      <c r="B131" s="65" t="s">
        <v>180</v>
      </c>
      <c r="C131" s="65" t="s">
        <v>12</v>
      </c>
      <c r="D131" s="69">
        <f t="shared" si="47"/>
        <v>1614519.5</v>
      </c>
      <c r="E131" s="69">
        <f t="shared" si="45"/>
        <v>2029039</v>
      </c>
      <c r="F131" s="69">
        <v>105000</v>
      </c>
      <c r="G131" s="69">
        <v>1924039</v>
      </c>
      <c r="H131" s="69">
        <f t="shared" si="46"/>
        <v>1200000</v>
      </c>
      <c r="I131" s="69">
        <f t="shared" si="44"/>
        <v>1200000</v>
      </c>
      <c r="J131" s="71" t="s">
        <v>13</v>
      </c>
      <c r="K131" s="72">
        <f>D131/E131</f>
        <v>0.79570648962390567</v>
      </c>
      <c r="L131" s="72">
        <f>D131/H131</f>
        <v>1.3454329166666668</v>
      </c>
      <c r="M131" s="75"/>
      <c r="N131" s="65"/>
    </row>
    <row r="132" spans="1:14" s="61" customFormat="1" ht="31.5">
      <c r="A132" s="63" t="s">
        <v>32</v>
      </c>
      <c r="B132" s="65" t="s">
        <v>99</v>
      </c>
      <c r="C132" s="65"/>
      <c r="D132" s="68"/>
      <c r="E132" s="68"/>
      <c r="F132" s="68"/>
      <c r="G132" s="68"/>
      <c r="H132" s="68"/>
      <c r="I132" s="68"/>
      <c r="J132" s="63"/>
      <c r="K132" s="63"/>
      <c r="L132" s="63"/>
      <c r="M132" s="75"/>
      <c r="N132" s="65"/>
    </row>
    <row r="133" spans="1:14" s="61" customFormat="1" ht="15.75">
      <c r="A133" s="63" t="s">
        <v>11</v>
      </c>
      <c r="B133" s="65" t="s">
        <v>72</v>
      </c>
      <c r="C133" s="65"/>
      <c r="D133" s="68"/>
      <c r="E133" s="68"/>
      <c r="F133" s="68"/>
      <c r="G133" s="68"/>
      <c r="H133" s="68"/>
      <c r="I133" s="68"/>
      <c r="J133" s="63"/>
      <c r="K133" s="63"/>
      <c r="L133" s="63"/>
      <c r="M133" s="75"/>
      <c r="N133" s="65"/>
    </row>
    <row r="134" spans="1:14" s="61" customFormat="1" ht="31.5">
      <c r="A134" s="63"/>
      <c r="B134" s="65" t="s">
        <v>176</v>
      </c>
      <c r="C134" s="65" t="s">
        <v>12</v>
      </c>
      <c r="D134" s="69">
        <f>AVERAGE(E134,H134)</f>
        <v>1747543</v>
      </c>
      <c r="E134" s="69">
        <f t="shared" ref="E134:E141" si="48">SUM(F134:G134)</f>
        <v>1995086</v>
      </c>
      <c r="F134" s="69">
        <v>300000</v>
      </c>
      <c r="G134" s="69">
        <v>1695086</v>
      </c>
      <c r="H134" s="69">
        <f t="shared" ref="H134:H141" si="49">SUM(I134:I134)</f>
        <v>1500000</v>
      </c>
      <c r="I134" s="69">
        <f t="shared" ref="I134:I141" si="50">I33*75%</f>
        <v>1500000</v>
      </c>
      <c r="J134" s="71" t="s">
        <v>13</v>
      </c>
      <c r="K134" s="72">
        <f t="shared" ref="K134:K141" si="51">D134/E134</f>
        <v>0.87592364439427672</v>
      </c>
      <c r="L134" s="72">
        <f t="shared" ref="L134:L141" si="52">D134/H134</f>
        <v>1.1650286666666667</v>
      </c>
      <c r="M134" s="75"/>
      <c r="N134" s="65"/>
    </row>
    <row r="135" spans="1:14" s="61" customFormat="1" ht="37.5">
      <c r="A135" s="63"/>
      <c r="B135" s="65" t="s">
        <v>177</v>
      </c>
      <c r="C135" s="65" t="s">
        <v>12</v>
      </c>
      <c r="D135" s="69">
        <f t="shared" ref="D135:D141" si="53">AVERAGE(E135,H135)</f>
        <v>2122543</v>
      </c>
      <c r="E135" s="69">
        <f t="shared" si="48"/>
        <v>1995086</v>
      </c>
      <c r="F135" s="69">
        <v>300000</v>
      </c>
      <c r="G135" s="69">
        <v>1695086</v>
      </c>
      <c r="H135" s="69">
        <f t="shared" si="49"/>
        <v>2250000</v>
      </c>
      <c r="I135" s="69">
        <f t="shared" si="50"/>
        <v>2250000</v>
      </c>
      <c r="J135" s="71" t="s">
        <v>13</v>
      </c>
      <c r="K135" s="72">
        <f t="shared" si="51"/>
        <v>1.063885466591415</v>
      </c>
      <c r="L135" s="72">
        <f t="shared" si="52"/>
        <v>0.94335244444444444</v>
      </c>
      <c r="M135" s="75"/>
      <c r="N135" s="65"/>
    </row>
    <row r="136" spans="1:14" s="61" customFormat="1" ht="37.5">
      <c r="A136" s="63"/>
      <c r="B136" s="65" t="s">
        <v>178</v>
      </c>
      <c r="C136" s="65" t="s">
        <v>12</v>
      </c>
      <c r="D136" s="69">
        <f t="shared" si="53"/>
        <v>2647543</v>
      </c>
      <c r="E136" s="69">
        <f t="shared" si="48"/>
        <v>2295086</v>
      </c>
      <c r="F136" s="69">
        <v>600000</v>
      </c>
      <c r="G136" s="69">
        <v>1695086</v>
      </c>
      <c r="H136" s="69">
        <f t="shared" si="49"/>
        <v>3000000</v>
      </c>
      <c r="I136" s="69">
        <f t="shared" si="50"/>
        <v>3000000</v>
      </c>
      <c r="J136" s="71" t="s">
        <v>13</v>
      </c>
      <c r="K136" s="72">
        <f t="shared" si="51"/>
        <v>1.1535702801550791</v>
      </c>
      <c r="L136" s="72">
        <f t="shared" si="52"/>
        <v>0.88251433333333329</v>
      </c>
      <c r="M136" s="75"/>
      <c r="N136" s="65"/>
    </row>
    <row r="137" spans="1:14" s="61" customFormat="1" ht="37.5">
      <c r="A137" s="63"/>
      <c r="B137" s="65" t="s">
        <v>179</v>
      </c>
      <c r="C137" s="65" t="s">
        <v>12</v>
      </c>
      <c r="D137" s="69">
        <f t="shared" si="53"/>
        <v>3397543</v>
      </c>
      <c r="E137" s="69">
        <f t="shared" si="48"/>
        <v>2295086</v>
      </c>
      <c r="F137" s="69">
        <v>600000</v>
      </c>
      <c r="G137" s="69">
        <v>1695086</v>
      </c>
      <c r="H137" s="69">
        <f t="shared" si="49"/>
        <v>4500000</v>
      </c>
      <c r="I137" s="69">
        <f t="shared" si="50"/>
        <v>4500000</v>
      </c>
      <c r="J137" s="71" t="s">
        <v>13</v>
      </c>
      <c r="K137" s="72">
        <f t="shared" si="51"/>
        <v>1.4803554202326188</v>
      </c>
      <c r="L137" s="72">
        <f t="shared" si="52"/>
        <v>0.7550095555555556</v>
      </c>
      <c r="M137" s="75"/>
      <c r="N137" s="65"/>
    </row>
    <row r="138" spans="1:14" s="61" customFormat="1" ht="31.5">
      <c r="A138" s="63"/>
      <c r="B138" s="65" t="s">
        <v>180</v>
      </c>
      <c r="C138" s="65" t="s">
        <v>12</v>
      </c>
      <c r="D138" s="69">
        <f t="shared" si="53"/>
        <v>3960043</v>
      </c>
      <c r="E138" s="69">
        <f t="shared" si="48"/>
        <v>2295086</v>
      </c>
      <c r="F138" s="69">
        <v>600000</v>
      </c>
      <c r="G138" s="69">
        <v>1695086</v>
      </c>
      <c r="H138" s="69">
        <f t="shared" si="49"/>
        <v>5625000</v>
      </c>
      <c r="I138" s="69">
        <f t="shared" si="50"/>
        <v>5625000</v>
      </c>
      <c r="J138" s="71" t="s">
        <v>13</v>
      </c>
      <c r="K138" s="72">
        <f t="shared" si="51"/>
        <v>1.7254442752907735</v>
      </c>
      <c r="L138" s="72">
        <f t="shared" si="52"/>
        <v>0.70400764444444441</v>
      </c>
      <c r="M138" s="75"/>
      <c r="N138" s="65"/>
    </row>
    <row r="139" spans="1:14" s="61" customFormat="1" ht="31.5">
      <c r="A139" s="63"/>
      <c r="B139" s="65" t="s">
        <v>20</v>
      </c>
      <c r="C139" s="65" t="s">
        <v>12</v>
      </c>
      <c r="D139" s="69">
        <f t="shared" si="53"/>
        <v>4410043</v>
      </c>
      <c r="E139" s="69">
        <f t="shared" si="48"/>
        <v>3195086</v>
      </c>
      <c r="F139" s="69">
        <v>1500000</v>
      </c>
      <c r="G139" s="69">
        <v>1695086</v>
      </c>
      <c r="H139" s="69">
        <f t="shared" si="49"/>
        <v>5625000</v>
      </c>
      <c r="I139" s="69">
        <f t="shared" si="50"/>
        <v>5625000</v>
      </c>
      <c r="J139" s="71" t="s">
        <v>13</v>
      </c>
      <c r="K139" s="72">
        <f t="shared" si="51"/>
        <v>1.3802579961853922</v>
      </c>
      <c r="L139" s="72">
        <f t="shared" si="52"/>
        <v>0.78400764444444448</v>
      </c>
      <c r="M139" s="75"/>
      <c r="N139" s="65"/>
    </row>
    <row r="140" spans="1:14" s="61" customFormat="1" ht="31.5">
      <c r="A140" s="63"/>
      <c r="B140" s="65" t="s">
        <v>21</v>
      </c>
      <c r="C140" s="65" t="s">
        <v>12</v>
      </c>
      <c r="D140" s="69">
        <f t="shared" si="53"/>
        <v>5160043</v>
      </c>
      <c r="E140" s="69">
        <f t="shared" si="48"/>
        <v>4695086</v>
      </c>
      <c r="F140" s="69">
        <v>3000000</v>
      </c>
      <c r="G140" s="69">
        <v>1695086</v>
      </c>
      <c r="H140" s="69">
        <f t="shared" si="49"/>
        <v>5625000</v>
      </c>
      <c r="I140" s="69">
        <f t="shared" si="50"/>
        <v>5625000</v>
      </c>
      <c r="J140" s="71" t="s">
        <v>13</v>
      </c>
      <c r="K140" s="72">
        <f t="shared" si="51"/>
        <v>1.0990305608885544</v>
      </c>
      <c r="L140" s="72">
        <f t="shared" si="52"/>
        <v>0.91734097777777779</v>
      </c>
      <c r="M140" s="75"/>
      <c r="N140" s="65"/>
    </row>
    <row r="141" spans="1:14" s="61" customFormat="1" ht="31.5">
      <c r="A141" s="63"/>
      <c r="B141" s="65" t="s">
        <v>17</v>
      </c>
      <c r="C141" s="65" t="s">
        <v>12</v>
      </c>
      <c r="D141" s="69">
        <f t="shared" si="53"/>
        <v>6660043</v>
      </c>
      <c r="E141" s="69">
        <f t="shared" si="48"/>
        <v>7695086</v>
      </c>
      <c r="F141" s="69">
        <v>6000000</v>
      </c>
      <c r="G141" s="69">
        <v>1695086</v>
      </c>
      <c r="H141" s="69">
        <f t="shared" si="49"/>
        <v>5625000</v>
      </c>
      <c r="I141" s="69">
        <f t="shared" si="50"/>
        <v>5625000</v>
      </c>
      <c r="J141" s="71" t="s">
        <v>13</v>
      </c>
      <c r="K141" s="72">
        <f t="shared" si="51"/>
        <v>0.86549299124142343</v>
      </c>
      <c r="L141" s="72">
        <f t="shared" si="52"/>
        <v>1.1840076444444445</v>
      </c>
      <c r="M141" s="75"/>
      <c r="N141" s="65"/>
    </row>
    <row r="142" spans="1:14" s="61" customFormat="1" ht="15.75">
      <c r="A142" s="63" t="s">
        <v>14</v>
      </c>
      <c r="B142" s="65" t="s">
        <v>73</v>
      </c>
      <c r="C142" s="65"/>
      <c r="D142" s="69"/>
      <c r="E142" s="69"/>
      <c r="F142" s="69"/>
      <c r="G142" s="69"/>
      <c r="H142" s="69"/>
      <c r="I142" s="69"/>
      <c r="J142" s="71"/>
      <c r="K142" s="72"/>
      <c r="L142" s="72"/>
      <c r="M142" s="75"/>
      <c r="N142" s="65"/>
    </row>
    <row r="143" spans="1:14" s="61" customFormat="1" ht="31.5">
      <c r="A143" s="63"/>
      <c r="B143" s="65" t="s">
        <v>176</v>
      </c>
      <c r="C143" s="65" t="s">
        <v>12</v>
      </c>
      <c r="D143" s="69">
        <f t="shared" ref="D143:D150" si="54">AVERAGE(E143,H143)</f>
        <v>1597543</v>
      </c>
      <c r="E143" s="69">
        <f t="shared" ref="E143:E150" si="55">SUM(F143:G143)</f>
        <v>1995086</v>
      </c>
      <c r="F143" s="69">
        <v>300000</v>
      </c>
      <c r="G143" s="69">
        <v>1695086</v>
      </c>
      <c r="H143" s="69">
        <f t="shared" ref="H143:H150" si="56">SUM(I143:I143)</f>
        <v>1200000</v>
      </c>
      <c r="I143" s="69">
        <f t="shared" ref="I143:I150" si="57">I42*75%</f>
        <v>1200000</v>
      </c>
      <c r="J143" s="71" t="s">
        <v>13</v>
      </c>
      <c r="K143" s="72">
        <f t="shared" ref="K143:K150" si="58">D143/E143</f>
        <v>0.80073891551542142</v>
      </c>
      <c r="L143" s="72">
        <f t="shared" ref="L143:L150" si="59">D143/H143</f>
        <v>1.3312858333333333</v>
      </c>
      <c r="M143" s="75"/>
      <c r="N143" s="65"/>
    </row>
    <row r="144" spans="1:14" s="61" customFormat="1" ht="37.5">
      <c r="A144" s="63"/>
      <c r="B144" s="65" t="s">
        <v>177</v>
      </c>
      <c r="C144" s="65" t="s">
        <v>12</v>
      </c>
      <c r="D144" s="69">
        <f t="shared" si="54"/>
        <v>1897543</v>
      </c>
      <c r="E144" s="69">
        <f t="shared" si="55"/>
        <v>1995086</v>
      </c>
      <c r="F144" s="69">
        <v>300000</v>
      </c>
      <c r="G144" s="69">
        <v>1695086</v>
      </c>
      <c r="H144" s="69">
        <f t="shared" si="56"/>
        <v>1800000</v>
      </c>
      <c r="I144" s="69">
        <f t="shared" si="57"/>
        <v>1800000</v>
      </c>
      <c r="J144" s="71" t="s">
        <v>13</v>
      </c>
      <c r="K144" s="72">
        <f t="shared" si="58"/>
        <v>0.95110837327313213</v>
      </c>
      <c r="L144" s="72">
        <f t="shared" si="59"/>
        <v>1.0541905555555555</v>
      </c>
      <c r="M144" s="75"/>
      <c r="N144" s="65"/>
    </row>
    <row r="145" spans="1:14" s="61" customFormat="1" ht="37.5">
      <c r="A145" s="63"/>
      <c r="B145" s="65" t="s">
        <v>178</v>
      </c>
      <c r="C145" s="65" t="s">
        <v>12</v>
      </c>
      <c r="D145" s="69">
        <f t="shared" si="54"/>
        <v>2347543</v>
      </c>
      <c r="E145" s="69">
        <f t="shared" si="55"/>
        <v>2295086</v>
      </c>
      <c r="F145" s="69">
        <v>600000</v>
      </c>
      <c r="G145" s="69">
        <v>1695086</v>
      </c>
      <c r="H145" s="69">
        <f t="shared" si="56"/>
        <v>2400000</v>
      </c>
      <c r="I145" s="69">
        <f t="shared" si="57"/>
        <v>2400000</v>
      </c>
      <c r="J145" s="71" t="s">
        <v>13</v>
      </c>
      <c r="K145" s="72">
        <f t="shared" si="58"/>
        <v>1.0228562241240633</v>
      </c>
      <c r="L145" s="72">
        <f t="shared" si="59"/>
        <v>0.97814291666666664</v>
      </c>
      <c r="M145" s="75"/>
      <c r="N145" s="65"/>
    </row>
    <row r="146" spans="1:14" s="61" customFormat="1" ht="37.5">
      <c r="A146" s="63"/>
      <c r="B146" s="65" t="s">
        <v>179</v>
      </c>
      <c r="C146" s="65" t="s">
        <v>12</v>
      </c>
      <c r="D146" s="69">
        <f t="shared" si="54"/>
        <v>2947543</v>
      </c>
      <c r="E146" s="69">
        <f t="shared" si="55"/>
        <v>2295086</v>
      </c>
      <c r="F146" s="69">
        <v>600000</v>
      </c>
      <c r="G146" s="69">
        <v>1695086</v>
      </c>
      <c r="H146" s="69">
        <f t="shared" si="56"/>
        <v>3600000</v>
      </c>
      <c r="I146" s="69">
        <f t="shared" si="57"/>
        <v>3600000</v>
      </c>
      <c r="J146" s="71" t="s">
        <v>13</v>
      </c>
      <c r="K146" s="72">
        <f t="shared" si="58"/>
        <v>1.2842843361860949</v>
      </c>
      <c r="L146" s="72">
        <f t="shared" si="59"/>
        <v>0.81876194444444439</v>
      </c>
      <c r="M146" s="75"/>
      <c r="N146" s="65"/>
    </row>
    <row r="147" spans="1:14" s="61" customFormat="1" ht="31.5">
      <c r="A147" s="63"/>
      <c r="B147" s="65" t="s">
        <v>180</v>
      </c>
      <c r="C147" s="65" t="s">
        <v>12</v>
      </c>
      <c r="D147" s="69">
        <f t="shared" si="54"/>
        <v>3397543</v>
      </c>
      <c r="E147" s="69">
        <f t="shared" si="55"/>
        <v>2295086</v>
      </c>
      <c r="F147" s="69">
        <v>600000</v>
      </c>
      <c r="G147" s="69">
        <v>1695086</v>
      </c>
      <c r="H147" s="69">
        <f t="shared" si="56"/>
        <v>4500000</v>
      </c>
      <c r="I147" s="69">
        <f t="shared" si="57"/>
        <v>4500000</v>
      </c>
      <c r="J147" s="71" t="s">
        <v>13</v>
      </c>
      <c r="K147" s="72">
        <f t="shared" si="58"/>
        <v>1.4803554202326188</v>
      </c>
      <c r="L147" s="72">
        <f t="shared" si="59"/>
        <v>0.7550095555555556</v>
      </c>
      <c r="M147" s="75"/>
      <c r="N147" s="65"/>
    </row>
    <row r="148" spans="1:14" s="61" customFormat="1" ht="31.5">
      <c r="A148" s="63"/>
      <c r="B148" s="65" t="s">
        <v>20</v>
      </c>
      <c r="C148" s="65" t="s">
        <v>12</v>
      </c>
      <c r="D148" s="69">
        <f t="shared" si="54"/>
        <v>3847543</v>
      </c>
      <c r="E148" s="69">
        <f t="shared" si="55"/>
        <v>3195086</v>
      </c>
      <c r="F148" s="69">
        <v>1500000</v>
      </c>
      <c r="G148" s="69">
        <v>1695086</v>
      </c>
      <c r="H148" s="69">
        <f t="shared" si="56"/>
        <v>4500000</v>
      </c>
      <c r="I148" s="69">
        <f t="shared" si="57"/>
        <v>4500000</v>
      </c>
      <c r="J148" s="71" t="s">
        <v>13</v>
      </c>
      <c r="K148" s="72">
        <f t="shared" si="58"/>
        <v>1.2042063969483137</v>
      </c>
      <c r="L148" s="72">
        <f t="shared" si="59"/>
        <v>0.85500955555555558</v>
      </c>
      <c r="M148" s="75"/>
      <c r="N148" s="65"/>
    </row>
    <row r="149" spans="1:14" s="61" customFormat="1" ht="31.5">
      <c r="A149" s="63"/>
      <c r="B149" s="65" t="s">
        <v>21</v>
      </c>
      <c r="C149" s="65" t="s">
        <v>12</v>
      </c>
      <c r="D149" s="69">
        <f t="shared" si="54"/>
        <v>4597543</v>
      </c>
      <c r="E149" s="69">
        <f t="shared" si="55"/>
        <v>4695086</v>
      </c>
      <c r="F149" s="69">
        <v>3000000</v>
      </c>
      <c r="G149" s="69">
        <v>1695086</v>
      </c>
      <c r="H149" s="69">
        <f t="shared" si="56"/>
        <v>4500000</v>
      </c>
      <c r="I149" s="69">
        <f t="shared" si="57"/>
        <v>4500000</v>
      </c>
      <c r="J149" s="71" t="s">
        <v>13</v>
      </c>
      <c r="K149" s="72">
        <f t="shared" si="58"/>
        <v>0.97922444871084369</v>
      </c>
      <c r="L149" s="72">
        <f t="shared" si="59"/>
        <v>1.0216762222222222</v>
      </c>
      <c r="M149" s="75"/>
      <c r="N149" s="65"/>
    </row>
    <row r="150" spans="1:14" s="61" customFormat="1" ht="31.5">
      <c r="A150" s="63"/>
      <c r="B150" s="65" t="s">
        <v>17</v>
      </c>
      <c r="C150" s="65" t="s">
        <v>12</v>
      </c>
      <c r="D150" s="69">
        <f t="shared" si="54"/>
        <v>6097543</v>
      </c>
      <c r="E150" s="69">
        <f t="shared" si="55"/>
        <v>7695086</v>
      </c>
      <c r="F150" s="69">
        <v>6000000</v>
      </c>
      <c r="G150" s="69">
        <v>1695086</v>
      </c>
      <c r="H150" s="69">
        <f t="shared" si="56"/>
        <v>4500000</v>
      </c>
      <c r="I150" s="69">
        <f t="shared" si="57"/>
        <v>4500000</v>
      </c>
      <c r="J150" s="71" t="s">
        <v>13</v>
      </c>
      <c r="K150" s="72">
        <f t="shared" si="58"/>
        <v>0.79239439299313874</v>
      </c>
      <c r="L150" s="72">
        <f t="shared" si="59"/>
        <v>1.3550095555555555</v>
      </c>
      <c r="M150" s="75"/>
      <c r="N150" s="65"/>
    </row>
    <row r="151" spans="1:14" s="61" customFormat="1" ht="47.25">
      <c r="A151" s="63" t="s">
        <v>77</v>
      </c>
      <c r="B151" s="65" t="s">
        <v>100</v>
      </c>
      <c r="C151" s="65"/>
      <c r="D151" s="68"/>
      <c r="E151" s="68"/>
      <c r="F151" s="68"/>
      <c r="G151" s="68"/>
      <c r="H151" s="68"/>
      <c r="I151" s="68"/>
      <c r="J151" s="63"/>
      <c r="K151" s="63"/>
      <c r="L151" s="63"/>
      <c r="M151" s="75"/>
      <c r="N151" s="65"/>
    </row>
    <row r="152" spans="1:14" s="61" customFormat="1" ht="15.75">
      <c r="A152" s="63" t="s">
        <v>11</v>
      </c>
      <c r="B152" s="65" t="s">
        <v>72</v>
      </c>
      <c r="C152" s="65"/>
      <c r="D152" s="68"/>
      <c r="E152" s="68"/>
      <c r="F152" s="68"/>
      <c r="G152" s="68"/>
      <c r="H152" s="68"/>
      <c r="I152" s="68"/>
      <c r="J152" s="63"/>
      <c r="K152" s="63"/>
      <c r="L152" s="63"/>
      <c r="M152" s="75"/>
      <c r="N152" s="65"/>
    </row>
    <row r="153" spans="1:14" s="61" customFormat="1" ht="31.5">
      <c r="A153" s="63"/>
      <c r="B153" s="65" t="s">
        <v>176</v>
      </c>
      <c r="C153" s="65" t="s">
        <v>12</v>
      </c>
      <c r="D153" s="69">
        <f>AVERAGE(E153,H153)</f>
        <v>1747543</v>
      </c>
      <c r="E153" s="69">
        <f t="shared" ref="E153:E160" si="60">SUM(F153:G153)</f>
        <v>1995086</v>
      </c>
      <c r="F153" s="69">
        <v>300000</v>
      </c>
      <c r="G153" s="69">
        <v>1695086</v>
      </c>
      <c r="H153" s="69">
        <f t="shared" ref="H153:H160" si="61">SUM(I153:I153)</f>
        <v>1500000</v>
      </c>
      <c r="I153" s="69">
        <f>I81*75%</f>
        <v>1500000</v>
      </c>
      <c r="J153" s="71" t="s">
        <v>13</v>
      </c>
      <c r="K153" s="72">
        <f t="shared" ref="K153:K160" si="62">D153/E153</f>
        <v>0.87592364439427672</v>
      </c>
      <c r="L153" s="72">
        <f t="shared" ref="L153:L160" si="63">D153/H153</f>
        <v>1.1650286666666667</v>
      </c>
      <c r="M153" s="75"/>
      <c r="N153" s="65"/>
    </row>
    <row r="154" spans="1:14" s="61" customFormat="1" ht="37.5">
      <c r="A154" s="63"/>
      <c r="B154" s="65" t="s">
        <v>177</v>
      </c>
      <c r="C154" s="65" t="s">
        <v>12</v>
      </c>
      <c r="D154" s="69">
        <f t="shared" ref="D154:D160" si="64">AVERAGE(E154,H154)</f>
        <v>2122543</v>
      </c>
      <c r="E154" s="69">
        <f t="shared" si="60"/>
        <v>1995086</v>
      </c>
      <c r="F154" s="69">
        <v>300000</v>
      </c>
      <c r="G154" s="69">
        <v>1695086</v>
      </c>
      <c r="H154" s="69">
        <f t="shared" si="61"/>
        <v>2250000</v>
      </c>
      <c r="I154" s="69">
        <f t="shared" ref="I154:I169" si="65">I82*75%</f>
        <v>2250000</v>
      </c>
      <c r="J154" s="71" t="s">
        <v>13</v>
      </c>
      <c r="K154" s="72">
        <f t="shared" si="62"/>
        <v>1.063885466591415</v>
      </c>
      <c r="L154" s="72">
        <f t="shared" si="63"/>
        <v>0.94335244444444444</v>
      </c>
      <c r="M154" s="75"/>
      <c r="N154" s="65"/>
    </row>
    <row r="155" spans="1:14" s="61" customFormat="1" ht="37.5">
      <c r="A155" s="63"/>
      <c r="B155" s="65" t="s">
        <v>178</v>
      </c>
      <c r="C155" s="65" t="s">
        <v>12</v>
      </c>
      <c r="D155" s="69">
        <f t="shared" si="64"/>
        <v>2647543</v>
      </c>
      <c r="E155" s="69">
        <f t="shared" si="60"/>
        <v>2295086</v>
      </c>
      <c r="F155" s="69">
        <v>600000</v>
      </c>
      <c r="G155" s="69">
        <v>1695086</v>
      </c>
      <c r="H155" s="69">
        <f t="shared" si="61"/>
        <v>3000000</v>
      </c>
      <c r="I155" s="69">
        <f t="shared" si="65"/>
        <v>3000000</v>
      </c>
      <c r="J155" s="71" t="s">
        <v>13</v>
      </c>
      <c r="K155" s="72">
        <f t="shared" si="62"/>
        <v>1.1535702801550791</v>
      </c>
      <c r="L155" s="72">
        <f t="shared" si="63"/>
        <v>0.88251433333333329</v>
      </c>
      <c r="M155" s="75"/>
      <c r="N155" s="65"/>
    </row>
    <row r="156" spans="1:14" s="61" customFormat="1" ht="37.5">
      <c r="A156" s="63"/>
      <c r="B156" s="65" t="s">
        <v>179</v>
      </c>
      <c r="C156" s="65" t="s">
        <v>12</v>
      </c>
      <c r="D156" s="69">
        <f t="shared" si="64"/>
        <v>3397543</v>
      </c>
      <c r="E156" s="69">
        <f t="shared" si="60"/>
        <v>2295086</v>
      </c>
      <c r="F156" s="69">
        <v>600000</v>
      </c>
      <c r="G156" s="69">
        <v>1695086</v>
      </c>
      <c r="H156" s="69">
        <f t="shared" si="61"/>
        <v>4500000</v>
      </c>
      <c r="I156" s="69">
        <f t="shared" si="65"/>
        <v>4500000</v>
      </c>
      <c r="J156" s="71" t="s">
        <v>13</v>
      </c>
      <c r="K156" s="72">
        <f t="shared" si="62"/>
        <v>1.4803554202326188</v>
      </c>
      <c r="L156" s="72">
        <f t="shared" si="63"/>
        <v>0.7550095555555556</v>
      </c>
      <c r="M156" s="75"/>
      <c r="N156" s="65"/>
    </row>
    <row r="157" spans="1:14" s="61" customFormat="1" ht="31.5">
      <c r="A157" s="63"/>
      <c r="B157" s="65" t="s">
        <v>180</v>
      </c>
      <c r="C157" s="65" t="s">
        <v>12</v>
      </c>
      <c r="D157" s="69">
        <f t="shared" si="64"/>
        <v>3960043</v>
      </c>
      <c r="E157" s="69">
        <f t="shared" si="60"/>
        <v>2295086</v>
      </c>
      <c r="F157" s="69">
        <v>600000</v>
      </c>
      <c r="G157" s="69">
        <v>1695086</v>
      </c>
      <c r="H157" s="69">
        <f t="shared" si="61"/>
        <v>5625000</v>
      </c>
      <c r="I157" s="69">
        <f t="shared" si="65"/>
        <v>5625000</v>
      </c>
      <c r="J157" s="71" t="s">
        <v>13</v>
      </c>
      <c r="K157" s="72">
        <f t="shared" si="62"/>
        <v>1.7254442752907735</v>
      </c>
      <c r="L157" s="72">
        <f t="shared" si="63"/>
        <v>0.70400764444444441</v>
      </c>
      <c r="M157" s="75"/>
      <c r="N157" s="65"/>
    </row>
    <row r="158" spans="1:14" s="61" customFormat="1" ht="34.5">
      <c r="A158" s="63"/>
      <c r="B158" s="65" t="s">
        <v>181</v>
      </c>
      <c r="C158" s="65" t="s">
        <v>12</v>
      </c>
      <c r="D158" s="69">
        <f t="shared" si="64"/>
        <v>4410043</v>
      </c>
      <c r="E158" s="69">
        <f t="shared" si="60"/>
        <v>3195086</v>
      </c>
      <c r="F158" s="69">
        <v>1500000</v>
      </c>
      <c r="G158" s="69">
        <v>1695086</v>
      </c>
      <c r="H158" s="69">
        <f t="shared" si="61"/>
        <v>5625000</v>
      </c>
      <c r="I158" s="69">
        <f t="shared" si="65"/>
        <v>5625000</v>
      </c>
      <c r="J158" s="71" t="s">
        <v>13</v>
      </c>
      <c r="K158" s="72">
        <f t="shared" si="62"/>
        <v>1.3802579961853922</v>
      </c>
      <c r="L158" s="72">
        <f t="shared" si="63"/>
        <v>0.78400764444444448</v>
      </c>
      <c r="M158" s="75"/>
      <c r="N158" s="65"/>
    </row>
    <row r="159" spans="1:14" s="61" customFormat="1" ht="34.5">
      <c r="A159" s="63"/>
      <c r="B159" s="65" t="s">
        <v>182</v>
      </c>
      <c r="C159" s="65" t="s">
        <v>12</v>
      </c>
      <c r="D159" s="69">
        <f t="shared" si="64"/>
        <v>5160043</v>
      </c>
      <c r="E159" s="69">
        <f t="shared" si="60"/>
        <v>4695086</v>
      </c>
      <c r="F159" s="69">
        <v>3000000</v>
      </c>
      <c r="G159" s="69">
        <v>1695086</v>
      </c>
      <c r="H159" s="69">
        <f t="shared" si="61"/>
        <v>5625000</v>
      </c>
      <c r="I159" s="69">
        <f t="shared" si="65"/>
        <v>5625000</v>
      </c>
      <c r="J159" s="71" t="s">
        <v>13</v>
      </c>
      <c r="K159" s="72">
        <f t="shared" si="62"/>
        <v>1.0990305608885544</v>
      </c>
      <c r="L159" s="72">
        <f t="shared" si="63"/>
        <v>0.91734097777777779</v>
      </c>
      <c r="M159" s="75"/>
      <c r="N159" s="65"/>
    </row>
    <row r="160" spans="1:14" s="61" customFormat="1" ht="31.5">
      <c r="A160" s="63"/>
      <c r="B160" s="65" t="s">
        <v>183</v>
      </c>
      <c r="C160" s="65" t="s">
        <v>12</v>
      </c>
      <c r="D160" s="69">
        <f t="shared" si="64"/>
        <v>6660043</v>
      </c>
      <c r="E160" s="69">
        <f t="shared" si="60"/>
        <v>7695086</v>
      </c>
      <c r="F160" s="69">
        <v>6000000</v>
      </c>
      <c r="G160" s="69">
        <v>1695086</v>
      </c>
      <c r="H160" s="69">
        <f t="shared" si="61"/>
        <v>5625000</v>
      </c>
      <c r="I160" s="69">
        <f t="shared" si="65"/>
        <v>5625000</v>
      </c>
      <c r="J160" s="71" t="s">
        <v>13</v>
      </c>
      <c r="K160" s="72">
        <f t="shared" si="62"/>
        <v>0.86549299124142343</v>
      </c>
      <c r="L160" s="72">
        <f t="shared" si="63"/>
        <v>1.1840076444444445</v>
      </c>
      <c r="M160" s="75"/>
      <c r="N160" s="65"/>
    </row>
    <row r="161" spans="1:14" s="61" customFormat="1" ht="15.75">
      <c r="A161" s="63" t="s">
        <v>14</v>
      </c>
      <c r="B161" s="65" t="s">
        <v>73</v>
      </c>
      <c r="C161" s="65"/>
      <c r="D161" s="69"/>
      <c r="E161" s="69"/>
      <c r="F161" s="69"/>
      <c r="G161" s="69"/>
      <c r="H161" s="69"/>
      <c r="I161" s="69"/>
      <c r="J161" s="71"/>
      <c r="K161" s="72"/>
      <c r="L161" s="72"/>
      <c r="M161" s="75"/>
      <c r="N161" s="65"/>
    </row>
    <row r="162" spans="1:14" s="61" customFormat="1" ht="31.5">
      <c r="A162" s="63"/>
      <c r="B162" s="65" t="s">
        <v>176</v>
      </c>
      <c r="C162" s="65" t="s">
        <v>12</v>
      </c>
      <c r="D162" s="69">
        <f t="shared" ref="D162:D169" si="66">AVERAGE(E162,H162)</f>
        <v>1372543</v>
      </c>
      <c r="E162" s="69">
        <f t="shared" ref="E162:E169" si="67">SUM(F162:G162)</f>
        <v>1995086</v>
      </c>
      <c r="F162" s="69">
        <v>300000</v>
      </c>
      <c r="G162" s="69">
        <v>1695086</v>
      </c>
      <c r="H162" s="69">
        <f t="shared" ref="H162:H169" si="68">SUM(I162:I162)</f>
        <v>750000</v>
      </c>
      <c r="I162" s="69">
        <f t="shared" si="65"/>
        <v>750000</v>
      </c>
      <c r="J162" s="71" t="s">
        <v>13</v>
      </c>
      <c r="K162" s="72">
        <f t="shared" ref="K162:K169" si="69">D162/E162</f>
        <v>0.68796182219713842</v>
      </c>
      <c r="L162" s="72">
        <f t="shared" ref="L162:L169" si="70">D162/H162</f>
        <v>1.8300573333333334</v>
      </c>
      <c r="M162" s="75"/>
      <c r="N162" s="65"/>
    </row>
    <row r="163" spans="1:14" s="61" customFormat="1" ht="37.5">
      <c r="A163" s="63"/>
      <c r="B163" s="65" t="s">
        <v>177</v>
      </c>
      <c r="C163" s="65" t="s">
        <v>12</v>
      </c>
      <c r="D163" s="69">
        <f t="shared" si="66"/>
        <v>1560043</v>
      </c>
      <c r="E163" s="69">
        <f t="shared" si="67"/>
        <v>1995086</v>
      </c>
      <c r="F163" s="69">
        <v>300000</v>
      </c>
      <c r="G163" s="69">
        <v>1695086</v>
      </c>
      <c r="H163" s="69">
        <f t="shared" si="68"/>
        <v>1125000</v>
      </c>
      <c r="I163" s="69">
        <f t="shared" si="65"/>
        <v>1125000</v>
      </c>
      <c r="J163" s="71" t="s">
        <v>13</v>
      </c>
      <c r="K163" s="72">
        <f t="shared" si="69"/>
        <v>0.78194273329570751</v>
      </c>
      <c r="L163" s="72">
        <f t="shared" si="70"/>
        <v>1.3867048888888889</v>
      </c>
      <c r="M163" s="75"/>
      <c r="N163" s="65"/>
    </row>
    <row r="164" spans="1:14" s="61" customFormat="1" ht="37.5">
      <c r="A164" s="63"/>
      <c r="B164" s="65" t="s">
        <v>178</v>
      </c>
      <c r="C164" s="65" t="s">
        <v>12</v>
      </c>
      <c r="D164" s="69">
        <f t="shared" si="66"/>
        <v>1897543</v>
      </c>
      <c r="E164" s="69">
        <f t="shared" si="67"/>
        <v>2295086</v>
      </c>
      <c r="F164" s="69">
        <v>600000</v>
      </c>
      <c r="G164" s="69">
        <v>1695086</v>
      </c>
      <c r="H164" s="69">
        <f t="shared" si="68"/>
        <v>1500000</v>
      </c>
      <c r="I164" s="69">
        <f t="shared" si="65"/>
        <v>1500000</v>
      </c>
      <c r="J164" s="71" t="s">
        <v>13</v>
      </c>
      <c r="K164" s="72">
        <f t="shared" si="69"/>
        <v>0.82678514007753956</v>
      </c>
      <c r="L164" s="72">
        <f t="shared" si="70"/>
        <v>1.2650286666666666</v>
      </c>
      <c r="M164" s="75"/>
      <c r="N164" s="65"/>
    </row>
    <row r="165" spans="1:14" s="61" customFormat="1" ht="37.5">
      <c r="A165" s="63"/>
      <c r="B165" s="65" t="s">
        <v>179</v>
      </c>
      <c r="C165" s="65" t="s">
        <v>12</v>
      </c>
      <c r="D165" s="69">
        <f t="shared" si="66"/>
        <v>2272543</v>
      </c>
      <c r="E165" s="69">
        <f t="shared" si="67"/>
        <v>2295086</v>
      </c>
      <c r="F165" s="69">
        <v>600000</v>
      </c>
      <c r="G165" s="69">
        <v>1695086</v>
      </c>
      <c r="H165" s="69">
        <f t="shared" si="68"/>
        <v>2250000</v>
      </c>
      <c r="I165" s="69">
        <f t="shared" si="65"/>
        <v>2250000</v>
      </c>
      <c r="J165" s="71" t="s">
        <v>13</v>
      </c>
      <c r="K165" s="72">
        <f t="shared" si="69"/>
        <v>0.9901777101163094</v>
      </c>
      <c r="L165" s="72">
        <f t="shared" si="70"/>
        <v>1.0100191111111112</v>
      </c>
      <c r="M165" s="75"/>
      <c r="N165" s="65"/>
    </row>
    <row r="166" spans="1:14" s="61" customFormat="1" ht="31.5">
      <c r="A166" s="63"/>
      <c r="B166" s="65" t="s">
        <v>180</v>
      </c>
      <c r="C166" s="65" t="s">
        <v>12</v>
      </c>
      <c r="D166" s="69">
        <f t="shared" si="66"/>
        <v>2553793</v>
      </c>
      <c r="E166" s="69">
        <f t="shared" si="67"/>
        <v>2295086</v>
      </c>
      <c r="F166" s="69">
        <v>600000</v>
      </c>
      <c r="G166" s="69">
        <v>1695086</v>
      </c>
      <c r="H166" s="69">
        <f t="shared" si="68"/>
        <v>2812500</v>
      </c>
      <c r="I166" s="69">
        <f t="shared" si="65"/>
        <v>2812500</v>
      </c>
      <c r="J166" s="71" t="s">
        <v>13</v>
      </c>
      <c r="K166" s="72">
        <f t="shared" si="69"/>
        <v>1.1127221376453866</v>
      </c>
      <c r="L166" s="72">
        <f t="shared" si="70"/>
        <v>0.90801528888888894</v>
      </c>
      <c r="M166" s="75"/>
      <c r="N166" s="65"/>
    </row>
    <row r="167" spans="1:14" s="61" customFormat="1" ht="34.5">
      <c r="A167" s="63"/>
      <c r="B167" s="65" t="s">
        <v>181</v>
      </c>
      <c r="C167" s="65" t="s">
        <v>12</v>
      </c>
      <c r="D167" s="69">
        <f t="shared" si="66"/>
        <v>3003793</v>
      </c>
      <c r="E167" s="69">
        <f t="shared" si="67"/>
        <v>3195086</v>
      </c>
      <c r="F167" s="69">
        <v>1500000</v>
      </c>
      <c r="G167" s="69">
        <v>1695086</v>
      </c>
      <c r="H167" s="69">
        <f t="shared" si="68"/>
        <v>2812500</v>
      </c>
      <c r="I167" s="69">
        <f t="shared" si="65"/>
        <v>2812500</v>
      </c>
      <c r="J167" s="71" t="s">
        <v>13</v>
      </c>
      <c r="K167" s="72">
        <f t="shared" si="69"/>
        <v>0.94012899809269612</v>
      </c>
      <c r="L167" s="72">
        <f t="shared" si="70"/>
        <v>1.068015288888889</v>
      </c>
      <c r="M167" s="75"/>
      <c r="N167" s="65"/>
    </row>
    <row r="168" spans="1:14" s="61" customFormat="1" ht="34.5">
      <c r="A168" s="63"/>
      <c r="B168" s="65" t="s">
        <v>182</v>
      </c>
      <c r="C168" s="65" t="s">
        <v>12</v>
      </c>
      <c r="D168" s="69">
        <f t="shared" si="66"/>
        <v>3753793</v>
      </c>
      <c r="E168" s="69">
        <f t="shared" si="67"/>
        <v>4695086</v>
      </c>
      <c r="F168" s="69">
        <v>3000000</v>
      </c>
      <c r="G168" s="69">
        <v>1695086</v>
      </c>
      <c r="H168" s="69">
        <f t="shared" si="68"/>
        <v>2812500</v>
      </c>
      <c r="I168" s="69">
        <f t="shared" si="65"/>
        <v>2812500</v>
      </c>
      <c r="J168" s="71" t="s">
        <v>13</v>
      </c>
      <c r="K168" s="72">
        <f t="shared" si="69"/>
        <v>0.79951528044427722</v>
      </c>
      <c r="L168" s="72">
        <f t="shared" si="70"/>
        <v>1.3346819555555556</v>
      </c>
      <c r="M168" s="75"/>
      <c r="N168" s="65"/>
    </row>
    <row r="169" spans="1:14" s="61" customFormat="1" ht="31.5">
      <c r="A169" s="63"/>
      <c r="B169" s="65" t="s">
        <v>183</v>
      </c>
      <c r="C169" s="65" t="s">
        <v>12</v>
      </c>
      <c r="D169" s="69">
        <f t="shared" si="66"/>
        <v>5253793</v>
      </c>
      <c r="E169" s="69">
        <f t="shared" si="67"/>
        <v>7695086</v>
      </c>
      <c r="F169" s="69">
        <v>6000000</v>
      </c>
      <c r="G169" s="69">
        <v>1695086</v>
      </c>
      <c r="H169" s="69">
        <f t="shared" si="68"/>
        <v>2812500</v>
      </c>
      <c r="I169" s="69">
        <f t="shared" si="65"/>
        <v>2812500</v>
      </c>
      <c r="J169" s="71" t="s">
        <v>13</v>
      </c>
      <c r="K169" s="72">
        <f t="shared" si="69"/>
        <v>0.68274649562071166</v>
      </c>
      <c r="L169" s="72">
        <f t="shared" si="70"/>
        <v>1.8680152888888888</v>
      </c>
      <c r="M169" s="75"/>
      <c r="N169" s="65"/>
    </row>
    <row r="170" spans="1:14" s="61" customFormat="1" ht="47.25">
      <c r="A170" s="62" t="s">
        <v>22</v>
      </c>
      <c r="B170" s="64" t="s">
        <v>90</v>
      </c>
      <c r="C170" s="64"/>
      <c r="D170" s="68"/>
      <c r="E170" s="68"/>
      <c r="F170" s="68"/>
      <c r="G170" s="68"/>
      <c r="H170" s="68"/>
      <c r="I170" s="68"/>
      <c r="J170" s="63"/>
      <c r="K170" s="63"/>
      <c r="L170" s="63"/>
      <c r="M170" s="75"/>
      <c r="N170" s="65"/>
    </row>
    <row r="171" spans="1:14" s="61" customFormat="1" ht="15.75">
      <c r="A171" s="63">
        <v>1</v>
      </c>
      <c r="B171" s="65" t="s">
        <v>28</v>
      </c>
      <c r="C171" s="65"/>
      <c r="D171" s="68"/>
      <c r="E171" s="68"/>
      <c r="F171" s="68"/>
      <c r="G171" s="68"/>
      <c r="H171" s="68"/>
      <c r="I171" s="68"/>
      <c r="J171" s="63"/>
      <c r="K171" s="63"/>
      <c r="L171" s="63"/>
      <c r="M171" s="75"/>
      <c r="N171" s="65"/>
    </row>
    <row r="172" spans="1:14" s="61" customFormat="1" ht="15.75">
      <c r="A172" s="63" t="s">
        <v>11</v>
      </c>
      <c r="B172" s="65" t="s">
        <v>72</v>
      </c>
      <c r="C172" s="65"/>
      <c r="D172" s="68"/>
      <c r="E172" s="68"/>
      <c r="F172" s="68"/>
      <c r="G172" s="68"/>
      <c r="H172" s="68"/>
      <c r="I172" s="68"/>
      <c r="J172" s="63"/>
      <c r="K172" s="63"/>
      <c r="L172" s="63"/>
      <c r="M172" s="75"/>
      <c r="N172" s="65"/>
    </row>
    <row r="173" spans="1:14" s="61" customFormat="1" ht="31.5">
      <c r="A173" s="63"/>
      <c r="B173" s="65" t="s">
        <v>176</v>
      </c>
      <c r="C173" s="65" t="s">
        <v>12</v>
      </c>
      <c r="D173" s="69">
        <f>(E173+H173)/2</f>
        <v>916074</v>
      </c>
      <c r="E173" s="69">
        <f>SUM(F173:G173)</f>
        <v>1582148</v>
      </c>
      <c r="F173" s="69">
        <v>150000</v>
      </c>
      <c r="G173" s="70">
        <v>1432148</v>
      </c>
      <c r="H173" s="69">
        <f>SUM(I173:I173)</f>
        <v>250000</v>
      </c>
      <c r="I173" s="69">
        <f>I13*50%</f>
        <v>250000</v>
      </c>
      <c r="J173" s="71" t="s">
        <v>13</v>
      </c>
      <c r="K173" s="72">
        <f>D173/E173</f>
        <v>0.57900651519326884</v>
      </c>
      <c r="L173" s="72">
        <f>D173/H173</f>
        <v>3.6642960000000002</v>
      </c>
      <c r="M173" s="75"/>
      <c r="N173" s="65"/>
    </row>
    <row r="174" spans="1:14" s="61" customFormat="1" ht="37.5">
      <c r="A174" s="63"/>
      <c r="B174" s="65" t="s">
        <v>177</v>
      </c>
      <c r="C174" s="65" t="s">
        <v>12</v>
      </c>
      <c r="D174" s="69">
        <f>(E174+H174)/2</f>
        <v>978574</v>
      </c>
      <c r="E174" s="69">
        <f t="shared" ref="E174:E177" si="71">SUM(F174:G174)</f>
        <v>1582148</v>
      </c>
      <c r="F174" s="69">
        <v>150000</v>
      </c>
      <c r="G174" s="70">
        <v>1432148</v>
      </c>
      <c r="H174" s="69">
        <f>SUM(I174:I174)</f>
        <v>375000</v>
      </c>
      <c r="I174" s="69">
        <f t="shared" ref="I174:I183" si="72">I14*50%</f>
        <v>375000</v>
      </c>
      <c r="J174" s="71" t="s">
        <v>13</v>
      </c>
      <c r="K174" s="72">
        <f>D174/E174</f>
        <v>0.61850977278990338</v>
      </c>
      <c r="L174" s="72">
        <f>D174/H174</f>
        <v>2.6095306666666667</v>
      </c>
      <c r="M174" s="75"/>
      <c r="N174" s="65"/>
    </row>
    <row r="175" spans="1:14" s="61" customFormat="1" ht="37.5">
      <c r="A175" s="63"/>
      <c r="B175" s="65" t="s">
        <v>178</v>
      </c>
      <c r="C175" s="65" t="s">
        <v>12</v>
      </c>
      <c r="D175" s="69">
        <f>(E175+H175)/2</f>
        <v>1041074</v>
      </c>
      <c r="E175" s="69">
        <f t="shared" si="71"/>
        <v>1582148</v>
      </c>
      <c r="F175" s="69">
        <v>150000</v>
      </c>
      <c r="G175" s="70">
        <v>1432148</v>
      </c>
      <c r="H175" s="69">
        <f>SUM(I175:I175)</f>
        <v>500000</v>
      </c>
      <c r="I175" s="69">
        <f t="shared" si="72"/>
        <v>500000</v>
      </c>
      <c r="J175" s="71" t="s">
        <v>13</v>
      </c>
      <c r="K175" s="72">
        <f>D175/E175</f>
        <v>0.6580130303865378</v>
      </c>
      <c r="L175" s="72">
        <f>D175/H175</f>
        <v>2.0821480000000001</v>
      </c>
      <c r="M175" s="75"/>
      <c r="N175" s="65"/>
    </row>
    <row r="176" spans="1:14" s="61" customFormat="1" ht="37.5">
      <c r="A176" s="63"/>
      <c r="B176" s="65" t="s">
        <v>179</v>
      </c>
      <c r="C176" s="65" t="s">
        <v>12</v>
      </c>
      <c r="D176" s="69">
        <f>(E176+H176)/2</f>
        <v>1166074</v>
      </c>
      <c r="E176" s="69">
        <f t="shared" si="71"/>
        <v>1582148</v>
      </c>
      <c r="F176" s="69">
        <v>150000</v>
      </c>
      <c r="G176" s="70">
        <v>1432148</v>
      </c>
      <c r="H176" s="69">
        <f>SUM(I176:I176)</f>
        <v>750000</v>
      </c>
      <c r="I176" s="69">
        <f t="shared" si="72"/>
        <v>750000</v>
      </c>
      <c r="J176" s="71" t="s">
        <v>13</v>
      </c>
      <c r="K176" s="72">
        <f>D176/E176</f>
        <v>0.73701954557980665</v>
      </c>
      <c r="L176" s="72">
        <f>D176/H176</f>
        <v>1.5547653333333333</v>
      </c>
      <c r="M176" s="75"/>
      <c r="N176" s="65"/>
    </row>
    <row r="177" spans="1:14" s="61" customFormat="1" ht="31.5">
      <c r="A177" s="63"/>
      <c r="B177" s="65" t="s">
        <v>180</v>
      </c>
      <c r="C177" s="65" t="s">
        <v>12</v>
      </c>
      <c r="D177" s="69">
        <f>(E177+H177)/2</f>
        <v>1291074</v>
      </c>
      <c r="E177" s="69">
        <f t="shared" si="71"/>
        <v>1582148</v>
      </c>
      <c r="F177" s="69">
        <v>150000</v>
      </c>
      <c r="G177" s="70">
        <v>1432148</v>
      </c>
      <c r="H177" s="69">
        <f>SUM(I177:I177)</f>
        <v>1000000</v>
      </c>
      <c r="I177" s="69">
        <f t="shared" si="72"/>
        <v>1000000</v>
      </c>
      <c r="J177" s="71" t="s">
        <v>13</v>
      </c>
      <c r="K177" s="72">
        <f>D177/E177</f>
        <v>0.8160260607730756</v>
      </c>
      <c r="L177" s="72">
        <f>D177/H177</f>
        <v>1.2910740000000001</v>
      </c>
      <c r="M177" s="75"/>
      <c r="N177" s="65"/>
    </row>
    <row r="178" spans="1:14" s="61" customFormat="1" ht="15.75">
      <c r="A178" s="63" t="s">
        <v>14</v>
      </c>
      <c r="B178" s="65" t="s">
        <v>73</v>
      </c>
      <c r="C178" s="65"/>
      <c r="D178" s="68"/>
      <c r="E178" s="68"/>
      <c r="F178" s="68"/>
      <c r="G178" s="68"/>
      <c r="H178" s="68"/>
      <c r="I178" s="69"/>
      <c r="J178" s="63"/>
      <c r="K178" s="72"/>
      <c r="L178" s="72"/>
      <c r="M178" s="75"/>
      <c r="N178" s="65"/>
    </row>
    <row r="179" spans="1:14" s="61" customFormat="1" ht="31.5">
      <c r="A179" s="63"/>
      <c r="B179" s="65" t="s">
        <v>176</v>
      </c>
      <c r="C179" s="65" t="s">
        <v>12</v>
      </c>
      <c r="D179" s="69">
        <f>SUM(I179+E179)/2</f>
        <v>868574</v>
      </c>
      <c r="E179" s="69">
        <f t="shared" ref="E179:E183" si="73">SUM(F179:G179)</f>
        <v>1537148</v>
      </c>
      <c r="F179" s="69">
        <v>105000</v>
      </c>
      <c r="G179" s="70">
        <v>1432148</v>
      </c>
      <c r="H179" s="69">
        <f>SUM(I179:I179)</f>
        <v>200000</v>
      </c>
      <c r="I179" s="69">
        <f t="shared" si="72"/>
        <v>200000</v>
      </c>
      <c r="J179" s="71" t="s">
        <v>13</v>
      </c>
      <c r="K179" s="72">
        <f>D179/E179</f>
        <v>0.5650555444238291</v>
      </c>
      <c r="L179" s="72">
        <f>D179/H179</f>
        <v>4.3428699999999996</v>
      </c>
      <c r="M179" s="75"/>
      <c r="N179" s="65"/>
    </row>
    <row r="180" spans="1:14" s="61" customFormat="1" ht="37.5">
      <c r="A180" s="63"/>
      <c r="B180" s="65" t="s">
        <v>177</v>
      </c>
      <c r="C180" s="65" t="s">
        <v>12</v>
      </c>
      <c r="D180" s="69">
        <f t="shared" ref="D180:D183" si="74">SUM(I180+E180)/2</f>
        <v>918574</v>
      </c>
      <c r="E180" s="69">
        <f t="shared" si="73"/>
        <v>1537148</v>
      </c>
      <c r="F180" s="69">
        <v>105000</v>
      </c>
      <c r="G180" s="70">
        <v>1432148</v>
      </c>
      <c r="H180" s="69">
        <f>SUM(I180:I180)</f>
        <v>300000</v>
      </c>
      <c r="I180" s="69">
        <f t="shared" si="72"/>
        <v>300000</v>
      </c>
      <c r="J180" s="71" t="s">
        <v>13</v>
      </c>
      <c r="K180" s="72">
        <f>D180/E180</f>
        <v>0.5975833166357436</v>
      </c>
      <c r="L180" s="72">
        <f>D180/H180</f>
        <v>3.0619133333333335</v>
      </c>
      <c r="M180" s="75"/>
      <c r="N180" s="65"/>
    </row>
    <row r="181" spans="1:14" s="61" customFormat="1" ht="37.5">
      <c r="A181" s="63"/>
      <c r="B181" s="65" t="s">
        <v>178</v>
      </c>
      <c r="C181" s="65" t="s">
        <v>12</v>
      </c>
      <c r="D181" s="69">
        <f t="shared" si="74"/>
        <v>968574</v>
      </c>
      <c r="E181" s="69">
        <f t="shared" si="73"/>
        <v>1537148</v>
      </c>
      <c r="F181" s="69">
        <v>105000</v>
      </c>
      <c r="G181" s="70">
        <v>1432148</v>
      </c>
      <c r="H181" s="69">
        <f>SUM(I181:I181)</f>
        <v>400000</v>
      </c>
      <c r="I181" s="69">
        <f t="shared" si="72"/>
        <v>400000</v>
      </c>
      <c r="J181" s="71" t="s">
        <v>13</v>
      </c>
      <c r="K181" s="72">
        <f>D181/E181</f>
        <v>0.6301110888476581</v>
      </c>
      <c r="L181" s="72">
        <f>D181/H181</f>
        <v>2.4214349999999998</v>
      </c>
      <c r="M181" s="75"/>
      <c r="N181" s="65"/>
    </row>
    <row r="182" spans="1:14" s="61" customFormat="1" ht="37.5">
      <c r="A182" s="63"/>
      <c r="B182" s="65" t="s">
        <v>179</v>
      </c>
      <c r="C182" s="65" t="s">
        <v>12</v>
      </c>
      <c r="D182" s="69">
        <f t="shared" si="74"/>
        <v>1068574</v>
      </c>
      <c r="E182" s="69">
        <f t="shared" si="73"/>
        <v>1537148</v>
      </c>
      <c r="F182" s="69">
        <v>105000</v>
      </c>
      <c r="G182" s="70">
        <v>1432148</v>
      </c>
      <c r="H182" s="69">
        <f>SUM(I182:I182)</f>
        <v>600000</v>
      </c>
      <c r="I182" s="69">
        <f t="shared" si="72"/>
        <v>600000</v>
      </c>
      <c r="J182" s="71" t="s">
        <v>13</v>
      </c>
      <c r="K182" s="72">
        <f>D182/E182</f>
        <v>0.6951666332714872</v>
      </c>
      <c r="L182" s="72">
        <f>D182/H182</f>
        <v>1.7809566666666667</v>
      </c>
      <c r="M182" s="75"/>
      <c r="N182" s="65"/>
    </row>
    <row r="183" spans="1:14" s="61" customFormat="1" ht="31.5">
      <c r="A183" s="63"/>
      <c r="B183" s="65" t="s">
        <v>180</v>
      </c>
      <c r="C183" s="65" t="s">
        <v>12</v>
      </c>
      <c r="D183" s="69">
        <f t="shared" si="74"/>
        <v>1168574</v>
      </c>
      <c r="E183" s="69">
        <f t="shared" si="73"/>
        <v>1537148</v>
      </c>
      <c r="F183" s="69">
        <v>105000</v>
      </c>
      <c r="G183" s="70">
        <v>1432148</v>
      </c>
      <c r="H183" s="69">
        <f>SUM(I183:I183)</f>
        <v>800000</v>
      </c>
      <c r="I183" s="69">
        <f t="shared" si="72"/>
        <v>800000</v>
      </c>
      <c r="J183" s="71" t="s">
        <v>13</v>
      </c>
      <c r="K183" s="72">
        <f>D183/E183</f>
        <v>0.7602221776953163</v>
      </c>
      <c r="L183" s="72">
        <f>D183/H183</f>
        <v>1.4607174999999999</v>
      </c>
      <c r="M183" s="75"/>
      <c r="N183" s="66"/>
    </row>
    <row r="184" spans="1:14" s="61" customFormat="1" ht="15.75">
      <c r="A184" s="63">
        <v>2</v>
      </c>
      <c r="B184" s="65" t="s">
        <v>23</v>
      </c>
      <c r="C184" s="65"/>
      <c r="D184" s="68"/>
      <c r="E184" s="68"/>
      <c r="F184" s="68"/>
      <c r="G184" s="68"/>
      <c r="H184" s="68"/>
      <c r="I184" s="68"/>
      <c r="J184" s="63"/>
      <c r="K184" s="63"/>
      <c r="L184" s="63"/>
      <c r="M184" s="75"/>
      <c r="N184" s="65"/>
    </row>
    <row r="185" spans="1:14" s="61" customFormat="1" ht="15.75">
      <c r="A185" s="63" t="s">
        <v>11</v>
      </c>
      <c r="B185" s="65" t="s">
        <v>72</v>
      </c>
      <c r="C185" s="65"/>
      <c r="D185" s="68"/>
      <c r="E185" s="68"/>
      <c r="F185" s="68"/>
      <c r="G185" s="68"/>
      <c r="H185" s="68"/>
      <c r="I185" s="68"/>
      <c r="J185" s="63"/>
      <c r="K185" s="63"/>
      <c r="L185" s="63"/>
      <c r="M185" s="75"/>
      <c r="N185" s="65"/>
    </row>
    <row r="186" spans="1:14" s="61" customFormat="1" ht="31.5">
      <c r="A186" s="63"/>
      <c r="B186" s="65" t="s">
        <v>176</v>
      </c>
      <c r="C186" s="65" t="s">
        <v>12</v>
      </c>
      <c r="D186" s="69">
        <f>AVERAGE(E186,H186)</f>
        <v>1497543</v>
      </c>
      <c r="E186" s="69">
        <f t="shared" ref="E186:E193" si="75">SUM(F186:G186)</f>
        <v>1995086</v>
      </c>
      <c r="F186" s="69">
        <v>300000</v>
      </c>
      <c r="G186" s="69">
        <v>1695086</v>
      </c>
      <c r="H186" s="69">
        <f t="shared" ref="H186:H193" si="76">SUM(I186:I186)</f>
        <v>1000000</v>
      </c>
      <c r="I186" s="69">
        <f>I33*50%</f>
        <v>1000000</v>
      </c>
      <c r="J186" s="71" t="s">
        <v>13</v>
      </c>
      <c r="K186" s="72">
        <f t="shared" ref="K186:K193" si="77">D186/E186</f>
        <v>0.75061576292951782</v>
      </c>
      <c r="L186" s="72">
        <f t="shared" ref="L186:L193" si="78">D186/H186</f>
        <v>1.4975430000000001</v>
      </c>
      <c r="M186" s="75"/>
      <c r="N186" s="65"/>
    </row>
    <row r="187" spans="1:14" s="61" customFormat="1" ht="37.5">
      <c r="A187" s="63"/>
      <c r="B187" s="65" t="s">
        <v>177</v>
      </c>
      <c r="C187" s="65" t="s">
        <v>12</v>
      </c>
      <c r="D187" s="69">
        <f t="shared" ref="D187:D193" si="79">AVERAGE(E187,H187)</f>
        <v>1747543</v>
      </c>
      <c r="E187" s="69">
        <f t="shared" si="75"/>
        <v>1995086</v>
      </c>
      <c r="F187" s="69">
        <v>300000</v>
      </c>
      <c r="G187" s="69">
        <v>1695086</v>
      </c>
      <c r="H187" s="69">
        <f t="shared" si="76"/>
        <v>1500000</v>
      </c>
      <c r="I187" s="69">
        <f t="shared" ref="I187:I202" si="80">I34*50%</f>
        <v>1500000</v>
      </c>
      <c r="J187" s="71" t="s">
        <v>13</v>
      </c>
      <c r="K187" s="72">
        <f t="shared" si="77"/>
        <v>0.87592364439427672</v>
      </c>
      <c r="L187" s="72">
        <f t="shared" si="78"/>
        <v>1.1650286666666667</v>
      </c>
      <c r="M187" s="75"/>
      <c r="N187" s="65"/>
    </row>
    <row r="188" spans="1:14" s="61" customFormat="1" ht="37.5">
      <c r="A188" s="63"/>
      <c r="B188" s="65" t="s">
        <v>178</v>
      </c>
      <c r="C188" s="65" t="s">
        <v>12</v>
      </c>
      <c r="D188" s="69">
        <f t="shared" si="79"/>
        <v>2147543</v>
      </c>
      <c r="E188" s="69">
        <f t="shared" si="75"/>
        <v>2295086</v>
      </c>
      <c r="F188" s="69">
        <v>600000</v>
      </c>
      <c r="G188" s="69">
        <v>1695086</v>
      </c>
      <c r="H188" s="69">
        <f t="shared" si="76"/>
        <v>2000000</v>
      </c>
      <c r="I188" s="69">
        <f t="shared" si="80"/>
        <v>2000000</v>
      </c>
      <c r="J188" s="71" t="s">
        <v>13</v>
      </c>
      <c r="K188" s="72">
        <f t="shared" si="77"/>
        <v>0.93571352010338615</v>
      </c>
      <c r="L188" s="72">
        <f t="shared" si="78"/>
        <v>1.0737715000000001</v>
      </c>
      <c r="M188" s="75"/>
      <c r="N188" s="65"/>
    </row>
    <row r="189" spans="1:14" s="61" customFormat="1" ht="37.5">
      <c r="A189" s="63"/>
      <c r="B189" s="65" t="s">
        <v>179</v>
      </c>
      <c r="C189" s="65" t="s">
        <v>12</v>
      </c>
      <c r="D189" s="69">
        <f t="shared" si="79"/>
        <v>2647543</v>
      </c>
      <c r="E189" s="69">
        <f t="shared" si="75"/>
        <v>2295086</v>
      </c>
      <c r="F189" s="69">
        <v>600000</v>
      </c>
      <c r="G189" s="69">
        <v>1695086</v>
      </c>
      <c r="H189" s="69">
        <f t="shared" si="76"/>
        <v>3000000</v>
      </c>
      <c r="I189" s="69">
        <f t="shared" si="80"/>
        <v>3000000</v>
      </c>
      <c r="J189" s="71" t="s">
        <v>13</v>
      </c>
      <c r="K189" s="72">
        <f t="shared" si="77"/>
        <v>1.1535702801550791</v>
      </c>
      <c r="L189" s="72">
        <f t="shared" si="78"/>
        <v>0.88251433333333329</v>
      </c>
      <c r="M189" s="75"/>
      <c r="N189" s="65"/>
    </row>
    <row r="190" spans="1:14" s="61" customFormat="1" ht="31.5">
      <c r="A190" s="63"/>
      <c r="B190" s="65" t="s">
        <v>180</v>
      </c>
      <c r="C190" s="65" t="s">
        <v>12</v>
      </c>
      <c r="D190" s="69">
        <f t="shared" si="79"/>
        <v>3022543</v>
      </c>
      <c r="E190" s="69">
        <f t="shared" si="75"/>
        <v>2295086</v>
      </c>
      <c r="F190" s="69">
        <v>600000</v>
      </c>
      <c r="G190" s="69">
        <v>1695086</v>
      </c>
      <c r="H190" s="69">
        <f t="shared" si="76"/>
        <v>3750000</v>
      </c>
      <c r="I190" s="69">
        <f t="shared" si="80"/>
        <v>3750000</v>
      </c>
      <c r="J190" s="71" t="s">
        <v>13</v>
      </c>
      <c r="K190" s="72">
        <f t="shared" si="77"/>
        <v>1.3169628501938488</v>
      </c>
      <c r="L190" s="72">
        <f t="shared" si="78"/>
        <v>0.80601146666666668</v>
      </c>
      <c r="M190" s="75"/>
      <c r="N190" s="65"/>
    </row>
    <row r="191" spans="1:14" s="61" customFormat="1" ht="34.5">
      <c r="A191" s="63"/>
      <c r="B191" s="65" t="s">
        <v>181</v>
      </c>
      <c r="C191" s="65" t="s">
        <v>12</v>
      </c>
      <c r="D191" s="69">
        <f t="shared" si="79"/>
        <v>3472543</v>
      </c>
      <c r="E191" s="69">
        <f t="shared" si="75"/>
        <v>3195086</v>
      </c>
      <c r="F191" s="69">
        <v>1500000</v>
      </c>
      <c r="G191" s="69">
        <v>1695086</v>
      </c>
      <c r="H191" s="69">
        <f t="shared" si="76"/>
        <v>3750000</v>
      </c>
      <c r="I191" s="69">
        <f t="shared" si="80"/>
        <v>3750000</v>
      </c>
      <c r="J191" s="71" t="s">
        <v>13</v>
      </c>
      <c r="K191" s="72">
        <f t="shared" si="77"/>
        <v>1.0868386641235948</v>
      </c>
      <c r="L191" s="72">
        <f t="shared" si="78"/>
        <v>0.92601146666666667</v>
      </c>
      <c r="M191" s="75"/>
      <c r="N191" s="65"/>
    </row>
    <row r="192" spans="1:14" s="61" customFormat="1" ht="34.5">
      <c r="A192" s="63"/>
      <c r="B192" s="65" t="s">
        <v>182</v>
      </c>
      <c r="C192" s="65" t="s">
        <v>12</v>
      </c>
      <c r="D192" s="69">
        <f t="shared" si="79"/>
        <v>4222543</v>
      </c>
      <c r="E192" s="69">
        <f t="shared" si="75"/>
        <v>4695086</v>
      </c>
      <c r="F192" s="69">
        <v>3000000</v>
      </c>
      <c r="G192" s="69">
        <v>1695086</v>
      </c>
      <c r="H192" s="69">
        <f t="shared" si="76"/>
        <v>3750000</v>
      </c>
      <c r="I192" s="69">
        <f t="shared" si="80"/>
        <v>3750000</v>
      </c>
      <c r="J192" s="71" t="s">
        <v>13</v>
      </c>
      <c r="K192" s="72">
        <f t="shared" si="77"/>
        <v>0.89935370725903641</v>
      </c>
      <c r="L192" s="72">
        <f t="shared" si="78"/>
        <v>1.1260114666666667</v>
      </c>
      <c r="M192" s="75"/>
      <c r="N192" s="65"/>
    </row>
    <row r="193" spans="1:14" s="61" customFormat="1" ht="31.5">
      <c r="A193" s="63"/>
      <c r="B193" s="65" t="s">
        <v>183</v>
      </c>
      <c r="C193" s="65" t="s">
        <v>12</v>
      </c>
      <c r="D193" s="69">
        <f t="shared" si="79"/>
        <v>5722543</v>
      </c>
      <c r="E193" s="69">
        <f t="shared" si="75"/>
        <v>7695086</v>
      </c>
      <c r="F193" s="69">
        <v>6000000</v>
      </c>
      <c r="G193" s="69">
        <v>1695086</v>
      </c>
      <c r="H193" s="69">
        <f t="shared" si="76"/>
        <v>3750000</v>
      </c>
      <c r="I193" s="69">
        <f t="shared" si="80"/>
        <v>3750000</v>
      </c>
      <c r="J193" s="71" t="s">
        <v>13</v>
      </c>
      <c r="K193" s="72">
        <f t="shared" si="77"/>
        <v>0.74366199416094891</v>
      </c>
      <c r="L193" s="72">
        <f t="shared" si="78"/>
        <v>1.5260114666666666</v>
      </c>
      <c r="M193" s="75"/>
      <c r="N193" s="65"/>
    </row>
    <row r="194" spans="1:14" s="61" customFormat="1" ht="15.75">
      <c r="A194" s="63" t="s">
        <v>14</v>
      </c>
      <c r="B194" s="65" t="s">
        <v>73</v>
      </c>
      <c r="C194" s="65"/>
      <c r="D194" s="69"/>
      <c r="E194" s="69"/>
      <c r="F194" s="69"/>
      <c r="G194" s="69"/>
      <c r="H194" s="69"/>
      <c r="I194" s="69"/>
      <c r="J194" s="71"/>
      <c r="K194" s="72"/>
      <c r="L194" s="72"/>
      <c r="M194" s="75"/>
      <c r="N194" s="65"/>
    </row>
    <row r="195" spans="1:14" s="61" customFormat="1" ht="31.5">
      <c r="A195" s="63"/>
      <c r="B195" s="65" t="s">
        <v>176</v>
      </c>
      <c r="C195" s="65" t="s">
        <v>12</v>
      </c>
      <c r="D195" s="69">
        <f t="shared" ref="D195:D202" si="81">AVERAGE(E195,H195)</f>
        <v>1397543</v>
      </c>
      <c r="E195" s="69">
        <f t="shared" ref="E195:E202" si="82">SUM(F195:G195)</f>
        <v>1995086</v>
      </c>
      <c r="F195" s="69">
        <v>300000</v>
      </c>
      <c r="G195" s="69">
        <v>1695086</v>
      </c>
      <c r="H195" s="69">
        <f t="shared" ref="H195:H202" si="83">SUM(I195:I195)</f>
        <v>800000</v>
      </c>
      <c r="I195" s="69">
        <f t="shared" si="80"/>
        <v>800000</v>
      </c>
      <c r="J195" s="71" t="s">
        <v>13</v>
      </c>
      <c r="K195" s="72">
        <f t="shared" ref="K195:K202" si="84">D195/E195</f>
        <v>0.70049261034361421</v>
      </c>
      <c r="L195" s="72">
        <f t="shared" ref="L195:L202" si="85">D195/H195</f>
        <v>1.7469287499999999</v>
      </c>
      <c r="M195" s="75"/>
      <c r="N195" s="65"/>
    </row>
    <row r="196" spans="1:14" s="61" customFormat="1" ht="37.5">
      <c r="A196" s="63"/>
      <c r="B196" s="65" t="s">
        <v>177</v>
      </c>
      <c r="C196" s="65" t="s">
        <v>12</v>
      </c>
      <c r="D196" s="69">
        <f t="shared" si="81"/>
        <v>1597543</v>
      </c>
      <c r="E196" s="69">
        <f t="shared" si="82"/>
        <v>1995086</v>
      </c>
      <c r="F196" s="69">
        <v>300000</v>
      </c>
      <c r="G196" s="69">
        <v>1695086</v>
      </c>
      <c r="H196" s="69">
        <f t="shared" si="83"/>
        <v>1200000</v>
      </c>
      <c r="I196" s="69">
        <f t="shared" si="80"/>
        <v>1200000</v>
      </c>
      <c r="J196" s="71" t="s">
        <v>13</v>
      </c>
      <c r="K196" s="72">
        <f t="shared" si="84"/>
        <v>0.80073891551542142</v>
      </c>
      <c r="L196" s="72">
        <f t="shared" si="85"/>
        <v>1.3312858333333333</v>
      </c>
      <c r="M196" s="75"/>
      <c r="N196" s="65"/>
    </row>
    <row r="197" spans="1:14" s="61" customFormat="1" ht="37.5">
      <c r="A197" s="63"/>
      <c r="B197" s="65" t="s">
        <v>178</v>
      </c>
      <c r="C197" s="65" t="s">
        <v>12</v>
      </c>
      <c r="D197" s="69">
        <f t="shared" si="81"/>
        <v>1947543</v>
      </c>
      <c r="E197" s="69">
        <f t="shared" si="82"/>
        <v>2295086</v>
      </c>
      <c r="F197" s="69">
        <v>600000</v>
      </c>
      <c r="G197" s="69">
        <v>1695086</v>
      </c>
      <c r="H197" s="69">
        <f t="shared" si="83"/>
        <v>1600000</v>
      </c>
      <c r="I197" s="69">
        <f t="shared" si="80"/>
        <v>1600000</v>
      </c>
      <c r="J197" s="71" t="s">
        <v>13</v>
      </c>
      <c r="K197" s="72">
        <f t="shared" si="84"/>
        <v>0.8485708160827089</v>
      </c>
      <c r="L197" s="72">
        <f t="shared" si="85"/>
        <v>1.217214375</v>
      </c>
      <c r="M197" s="75"/>
      <c r="N197" s="65"/>
    </row>
    <row r="198" spans="1:14" s="61" customFormat="1" ht="37.5">
      <c r="A198" s="63"/>
      <c r="B198" s="65" t="s">
        <v>179</v>
      </c>
      <c r="C198" s="65" t="s">
        <v>12</v>
      </c>
      <c r="D198" s="69">
        <f t="shared" si="81"/>
        <v>2347543</v>
      </c>
      <c r="E198" s="69">
        <f t="shared" si="82"/>
        <v>2295086</v>
      </c>
      <c r="F198" s="69">
        <v>600000</v>
      </c>
      <c r="G198" s="69">
        <v>1695086</v>
      </c>
      <c r="H198" s="69">
        <f t="shared" si="83"/>
        <v>2400000</v>
      </c>
      <c r="I198" s="69">
        <f t="shared" si="80"/>
        <v>2400000</v>
      </c>
      <c r="J198" s="71" t="s">
        <v>13</v>
      </c>
      <c r="K198" s="72">
        <f t="shared" si="84"/>
        <v>1.0228562241240633</v>
      </c>
      <c r="L198" s="72">
        <f t="shared" si="85"/>
        <v>0.97814291666666664</v>
      </c>
      <c r="M198" s="75"/>
      <c r="N198" s="65"/>
    </row>
    <row r="199" spans="1:14" s="61" customFormat="1" ht="31.5">
      <c r="A199" s="63"/>
      <c r="B199" s="65" t="s">
        <v>180</v>
      </c>
      <c r="C199" s="65" t="s">
        <v>12</v>
      </c>
      <c r="D199" s="69">
        <f t="shared" si="81"/>
        <v>2647543</v>
      </c>
      <c r="E199" s="69">
        <f t="shared" si="82"/>
        <v>2295086</v>
      </c>
      <c r="F199" s="69">
        <v>600000</v>
      </c>
      <c r="G199" s="69">
        <v>1695086</v>
      </c>
      <c r="H199" s="69">
        <f t="shared" si="83"/>
        <v>3000000</v>
      </c>
      <c r="I199" s="69">
        <f t="shared" si="80"/>
        <v>3000000</v>
      </c>
      <c r="J199" s="71" t="s">
        <v>13</v>
      </c>
      <c r="K199" s="72">
        <f t="shared" si="84"/>
        <v>1.1535702801550791</v>
      </c>
      <c r="L199" s="72">
        <f t="shared" si="85"/>
        <v>0.88251433333333329</v>
      </c>
      <c r="M199" s="75"/>
      <c r="N199" s="65"/>
    </row>
    <row r="200" spans="1:14" s="61" customFormat="1" ht="34.5">
      <c r="A200" s="63"/>
      <c r="B200" s="65" t="s">
        <v>181</v>
      </c>
      <c r="C200" s="65" t="s">
        <v>12</v>
      </c>
      <c r="D200" s="69">
        <f t="shared" si="81"/>
        <v>3097543</v>
      </c>
      <c r="E200" s="69">
        <f t="shared" si="82"/>
        <v>3195086</v>
      </c>
      <c r="F200" s="69">
        <v>1500000</v>
      </c>
      <c r="G200" s="69">
        <v>1695086</v>
      </c>
      <c r="H200" s="69">
        <f t="shared" si="83"/>
        <v>3000000</v>
      </c>
      <c r="I200" s="69">
        <f t="shared" si="80"/>
        <v>3000000</v>
      </c>
      <c r="J200" s="71" t="s">
        <v>13</v>
      </c>
      <c r="K200" s="72">
        <f t="shared" si="84"/>
        <v>0.96947093129887585</v>
      </c>
      <c r="L200" s="72">
        <f t="shared" si="85"/>
        <v>1.0325143333333333</v>
      </c>
      <c r="M200" s="75"/>
      <c r="N200" s="65"/>
    </row>
    <row r="201" spans="1:14" s="61" customFormat="1" ht="34.5">
      <c r="A201" s="63"/>
      <c r="B201" s="65" t="s">
        <v>182</v>
      </c>
      <c r="C201" s="65" t="s">
        <v>12</v>
      </c>
      <c r="D201" s="69">
        <f t="shared" si="81"/>
        <v>3847543</v>
      </c>
      <c r="E201" s="69">
        <f t="shared" si="82"/>
        <v>4695086</v>
      </c>
      <c r="F201" s="69">
        <v>3000000</v>
      </c>
      <c r="G201" s="69">
        <v>1695086</v>
      </c>
      <c r="H201" s="69">
        <f t="shared" si="83"/>
        <v>3000000</v>
      </c>
      <c r="I201" s="69">
        <f t="shared" si="80"/>
        <v>3000000</v>
      </c>
      <c r="J201" s="71" t="s">
        <v>13</v>
      </c>
      <c r="K201" s="72">
        <f t="shared" si="84"/>
        <v>0.81948296580722912</v>
      </c>
      <c r="L201" s="72">
        <f t="shared" si="85"/>
        <v>1.2825143333333333</v>
      </c>
      <c r="M201" s="75"/>
      <c r="N201" s="65"/>
    </row>
    <row r="202" spans="1:14" s="61" customFormat="1" ht="31.5">
      <c r="A202" s="63"/>
      <c r="B202" s="65" t="s">
        <v>183</v>
      </c>
      <c r="C202" s="65" t="s">
        <v>12</v>
      </c>
      <c r="D202" s="69">
        <f t="shared" si="81"/>
        <v>5347543</v>
      </c>
      <c r="E202" s="69">
        <f t="shared" si="82"/>
        <v>7695086</v>
      </c>
      <c r="F202" s="69">
        <v>6000000</v>
      </c>
      <c r="G202" s="69">
        <v>1695086</v>
      </c>
      <c r="H202" s="69">
        <f t="shared" si="83"/>
        <v>3000000</v>
      </c>
      <c r="I202" s="69">
        <f t="shared" si="80"/>
        <v>3000000</v>
      </c>
      <c r="J202" s="71" t="s">
        <v>13</v>
      </c>
      <c r="K202" s="72">
        <f t="shared" si="84"/>
        <v>0.6949295953287592</v>
      </c>
      <c r="L202" s="72">
        <f t="shared" si="85"/>
        <v>1.7825143333333333</v>
      </c>
      <c r="M202" s="75"/>
      <c r="N202" s="65"/>
    </row>
    <row r="203" spans="1:14">
      <c r="A203" s="41"/>
    </row>
    <row r="204" spans="1:14">
      <c r="A204" s="41"/>
    </row>
    <row r="205" spans="1:14">
      <c r="A205" s="41"/>
    </row>
  </sheetData>
  <mergeCells count="14">
    <mergeCell ref="A7:A8"/>
    <mergeCell ref="A1:D1"/>
    <mergeCell ref="A5:L5"/>
    <mergeCell ref="A4:L4"/>
    <mergeCell ref="A2:L2"/>
    <mergeCell ref="M7:M8"/>
    <mergeCell ref="N7:N8"/>
    <mergeCell ref="B7:B8"/>
    <mergeCell ref="C7:C8"/>
    <mergeCell ref="D7:D8"/>
    <mergeCell ref="E7:G7"/>
    <mergeCell ref="H7:J7"/>
    <mergeCell ref="K7:K8"/>
    <mergeCell ref="L7:L8"/>
  </mergeCells>
  <pageMargins left="0.46" right="0.22" top="0.47" bottom="0.41" header="0.31496062992126" footer="0.21"/>
  <pageSetup paperSize="9" orientation="landscape" r:id="rId1"/>
  <headerFoot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6"/>
  <sheetViews>
    <sheetView tabSelected="1" zoomScale="85" zoomScaleNormal="85" workbookViewId="0">
      <selection activeCell="E7" sqref="E7"/>
    </sheetView>
  </sheetViews>
  <sheetFormatPr defaultRowHeight="18.75"/>
  <cols>
    <col min="1" max="1" width="4.109375" bestFit="1" customWidth="1"/>
    <col min="2" max="2" width="20.88671875" customWidth="1"/>
    <col min="3" max="3" width="11.21875" customWidth="1"/>
    <col min="4" max="4" width="10.6640625" customWidth="1"/>
    <col min="5" max="5" width="31.5546875" customWidth="1"/>
    <col min="6" max="7" width="9.88671875" customWidth="1"/>
    <col min="8" max="8" width="8.109375" customWidth="1"/>
  </cols>
  <sheetData>
    <row r="1" spans="1:9">
      <c r="B1" s="20" t="s">
        <v>244</v>
      </c>
    </row>
    <row r="2" spans="1:9" s="60" customFormat="1" ht="58.5" customHeight="1">
      <c r="A2" s="238" t="s">
        <v>160</v>
      </c>
      <c r="B2" s="238"/>
      <c r="C2" s="238"/>
      <c r="D2" s="238"/>
      <c r="E2" s="238"/>
      <c r="F2" s="238"/>
      <c r="G2" s="238"/>
      <c r="H2" s="238"/>
    </row>
    <row r="4" spans="1:9" ht="47.25" customHeight="1">
      <c r="A4" s="239" t="s">
        <v>2</v>
      </c>
      <c r="B4" s="239" t="s">
        <v>123</v>
      </c>
      <c r="C4" s="239"/>
      <c r="D4" s="239"/>
      <c r="E4" s="239" t="s">
        <v>165</v>
      </c>
      <c r="F4" s="239"/>
      <c r="G4" s="239"/>
      <c r="H4" s="239" t="s">
        <v>124</v>
      </c>
      <c r="I4" s="51"/>
    </row>
    <row r="5" spans="1:9">
      <c r="A5" s="239"/>
      <c r="B5" s="239" t="s">
        <v>34</v>
      </c>
      <c r="C5" s="239" t="s">
        <v>125</v>
      </c>
      <c r="D5" s="239"/>
      <c r="E5" s="239" t="s">
        <v>34</v>
      </c>
      <c r="F5" s="239" t="s">
        <v>125</v>
      </c>
      <c r="G5" s="239"/>
      <c r="H5" s="239"/>
      <c r="I5" s="51"/>
    </row>
    <row r="6" spans="1:9" ht="63">
      <c r="A6" s="239"/>
      <c r="B6" s="239"/>
      <c r="C6" s="52" t="s">
        <v>126</v>
      </c>
      <c r="D6" s="52" t="s">
        <v>127</v>
      </c>
      <c r="E6" s="239"/>
      <c r="F6" s="52" t="s">
        <v>128</v>
      </c>
      <c r="G6" s="52" t="s">
        <v>129</v>
      </c>
      <c r="H6" s="239"/>
      <c r="I6" s="51"/>
    </row>
    <row r="7" spans="1:9" ht="34.5">
      <c r="A7" s="239">
        <v>1</v>
      </c>
      <c r="B7" s="241" t="s">
        <v>130</v>
      </c>
      <c r="C7" s="240">
        <v>8000000</v>
      </c>
      <c r="D7" s="240">
        <v>5000000</v>
      </c>
      <c r="E7" s="55" t="s">
        <v>166</v>
      </c>
      <c r="F7" s="53">
        <v>400000</v>
      </c>
      <c r="G7" s="53">
        <v>400000</v>
      </c>
      <c r="H7" s="52"/>
      <c r="I7" s="54"/>
    </row>
    <row r="8" spans="1:9" ht="53.25">
      <c r="A8" s="239"/>
      <c r="B8" s="241"/>
      <c r="C8" s="240"/>
      <c r="D8" s="240"/>
      <c r="E8" s="55" t="s">
        <v>167</v>
      </c>
      <c r="F8" s="53">
        <v>1400000</v>
      </c>
      <c r="G8" s="53">
        <v>1100000</v>
      </c>
      <c r="H8" s="52"/>
      <c r="I8" s="54"/>
    </row>
    <row r="9" spans="1:9" ht="78.75">
      <c r="A9" s="52">
        <v>2</v>
      </c>
      <c r="B9" s="55" t="s">
        <v>131</v>
      </c>
      <c r="C9" s="53">
        <v>8000000</v>
      </c>
      <c r="D9" s="53">
        <v>5000000</v>
      </c>
      <c r="E9" s="55" t="s">
        <v>168</v>
      </c>
      <c r="F9" s="53">
        <v>3400000</v>
      </c>
      <c r="G9" s="53">
        <v>2600000</v>
      </c>
      <c r="H9" s="52"/>
      <c r="I9" s="54"/>
    </row>
    <row r="10" spans="1:9" ht="53.25">
      <c r="A10" s="52">
        <v>3</v>
      </c>
      <c r="B10" s="55" t="s">
        <v>132</v>
      </c>
      <c r="C10" s="53">
        <v>8000000</v>
      </c>
      <c r="D10" s="53">
        <v>5000000</v>
      </c>
      <c r="E10" s="55" t="s">
        <v>169</v>
      </c>
      <c r="F10" s="53">
        <v>6000000</v>
      </c>
      <c r="G10" s="53">
        <v>5000000</v>
      </c>
      <c r="H10" s="52"/>
      <c r="I10" s="54"/>
    </row>
    <row r="11" spans="1:9" ht="47.25">
      <c r="A11" s="52">
        <v>4</v>
      </c>
      <c r="B11" s="55" t="s">
        <v>133</v>
      </c>
      <c r="C11" s="53">
        <v>7000000</v>
      </c>
      <c r="D11" s="53">
        <v>4000000</v>
      </c>
      <c r="E11" s="55" t="s">
        <v>133</v>
      </c>
      <c r="F11" s="240">
        <v>1400000</v>
      </c>
      <c r="G11" s="240"/>
      <c r="H11" s="52"/>
      <c r="I11" s="54"/>
    </row>
    <row r="12" spans="1:9" ht="94.5">
      <c r="A12" s="239">
        <v>5</v>
      </c>
      <c r="B12" s="241" t="s">
        <v>134</v>
      </c>
      <c r="C12" s="240">
        <v>15000000</v>
      </c>
      <c r="D12" s="240">
        <v>9000000</v>
      </c>
      <c r="E12" s="55" t="s">
        <v>135</v>
      </c>
      <c r="F12" s="240">
        <v>600000</v>
      </c>
      <c r="G12" s="240"/>
      <c r="H12" s="52"/>
      <c r="I12" s="51"/>
    </row>
    <row r="13" spans="1:9" ht="110.25">
      <c r="A13" s="239"/>
      <c r="B13" s="241"/>
      <c r="C13" s="240"/>
      <c r="D13" s="240"/>
      <c r="E13" s="55" t="s">
        <v>136</v>
      </c>
      <c r="F13" s="240">
        <v>1800000</v>
      </c>
      <c r="G13" s="240"/>
      <c r="H13" s="52"/>
      <c r="I13" s="54"/>
    </row>
    <row r="14" spans="1:9" ht="110.25">
      <c r="A14" s="239"/>
      <c r="B14" s="241"/>
      <c r="C14" s="240"/>
      <c r="D14" s="240"/>
      <c r="E14" s="55" t="s">
        <v>137</v>
      </c>
      <c r="F14" s="240">
        <v>4400000</v>
      </c>
      <c r="G14" s="240"/>
      <c r="H14" s="52"/>
      <c r="I14" s="54"/>
    </row>
    <row r="15" spans="1:9" ht="110.25">
      <c r="A15" s="239"/>
      <c r="B15" s="241"/>
      <c r="C15" s="240"/>
      <c r="D15" s="240"/>
      <c r="E15" s="55" t="s">
        <v>138</v>
      </c>
      <c r="F15" s="240">
        <v>8400000</v>
      </c>
      <c r="G15" s="240"/>
      <c r="H15" s="52"/>
      <c r="I15" s="54"/>
    </row>
    <row r="16" spans="1:9" ht="47.25">
      <c r="A16" s="52">
        <v>6</v>
      </c>
      <c r="B16" s="55" t="s">
        <v>139</v>
      </c>
      <c r="C16" s="56" t="s">
        <v>140</v>
      </c>
      <c r="D16" s="56" t="s">
        <v>140</v>
      </c>
      <c r="E16" s="55" t="s">
        <v>139</v>
      </c>
      <c r="F16" s="56" t="s">
        <v>140</v>
      </c>
      <c r="G16" s="56" t="s">
        <v>140</v>
      </c>
      <c r="H16" s="52"/>
      <c r="I16" s="54"/>
    </row>
  </sheetData>
  <mergeCells count="22">
    <mergeCell ref="F13:G13"/>
    <mergeCell ref="F14:G14"/>
    <mergeCell ref="F15:G15"/>
    <mergeCell ref="A7:A8"/>
    <mergeCell ref="B7:B8"/>
    <mergeCell ref="C7:C8"/>
    <mergeCell ref="D7:D8"/>
    <mergeCell ref="F11:G11"/>
    <mergeCell ref="A12:A15"/>
    <mergeCell ref="B12:B15"/>
    <mergeCell ref="C12:C15"/>
    <mergeCell ref="D12:D15"/>
    <mergeCell ref="F12:G12"/>
    <mergeCell ref="A2:H2"/>
    <mergeCell ref="A4:A6"/>
    <mergeCell ref="B4:D4"/>
    <mergeCell ref="E4:G4"/>
    <mergeCell ref="H4:H6"/>
    <mergeCell ref="B5:B6"/>
    <mergeCell ref="C5:D5"/>
    <mergeCell ref="E5:E6"/>
    <mergeCell ref="F5:G5"/>
  </mergeCells>
  <pageMargins left="0.71" right="0.26" top="0.47" bottom="0.61" header="0.3" footer="0.3"/>
  <pageSetup paperSize="9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1CD2B-D0F6-4D8E-AC9E-EB6232660A2C}">
  <dimension ref="F4:F11"/>
  <sheetViews>
    <sheetView workbookViewId="0">
      <selection activeCell="H14" sqref="H14"/>
    </sheetView>
  </sheetViews>
  <sheetFormatPr defaultRowHeight="18.75"/>
  <cols>
    <col min="6" max="6" width="32.44140625" customWidth="1"/>
  </cols>
  <sheetData>
    <row r="4" spans="6:6">
      <c r="F4" s="244">
        <v>10210251436</v>
      </c>
    </row>
    <row r="5" spans="6:6">
      <c r="F5" s="244">
        <v>75771393</v>
      </c>
    </row>
    <row r="6" spans="6:6">
      <c r="F6" s="244">
        <v>140842107</v>
      </c>
    </row>
    <row r="7" spans="6:6">
      <c r="F7" s="244">
        <v>885075172</v>
      </c>
    </row>
    <row r="8" spans="6:6">
      <c r="F8" s="243">
        <v>3000000000</v>
      </c>
    </row>
    <row r="9" spans="6:6">
      <c r="F9" s="242">
        <f>SUM(F4:F8)</f>
        <v>14311940108</v>
      </c>
    </row>
    <row r="10" spans="6:6">
      <c r="F10" s="244">
        <v>15800000000</v>
      </c>
    </row>
    <row r="11" spans="6:6">
      <c r="F11">
        <f>F9/F10</f>
        <v>0.90581899417721523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6"/>
  <sheetViews>
    <sheetView zoomScale="70" zoomScaleNormal="70" workbookViewId="0">
      <selection activeCell="K10" sqref="K10"/>
    </sheetView>
  </sheetViews>
  <sheetFormatPr defaultColWidth="10.109375" defaultRowHeight="15" customHeight="1"/>
  <cols>
    <col min="1" max="1" width="4.44140625" customWidth="1"/>
    <col min="2" max="2" width="25.33203125" customWidth="1"/>
    <col min="3" max="3" width="10" customWidth="1"/>
    <col min="4" max="4" width="7.21875" customWidth="1"/>
    <col min="5" max="5" width="7" customWidth="1"/>
    <col min="6" max="6" width="6.6640625" customWidth="1"/>
    <col min="7" max="7" width="8" customWidth="1"/>
    <col min="8" max="8" width="7.44140625" customWidth="1"/>
    <col min="9" max="10" width="7.21875" customWidth="1"/>
    <col min="11" max="11" width="7.109375" customWidth="1"/>
    <col min="12" max="12" width="6.44140625" customWidth="1"/>
    <col min="13" max="14" width="8.44140625" customWidth="1"/>
    <col min="15" max="15" width="10.88671875" customWidth="1"/>
    <col min="16" max="29" width="8.44140625" customWidth="1"/>
  </cols>
  <sheetData>
    <row r="1" spans="1:15" ht="18.75" customHeigh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5" ht="27" customHeight="1">
      <c r="A2" s="193" t="s">
        <v>117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5" ht="48" customHeight="1">
      <c r="A3" s="194" t="s">
        <v>118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20"/>
      <c r="N3" s="20"/>
      <c r="O3" s="20"/>
    </row>
    <row r="4" spans="1:15" ht="45.75" customHeight="1">
      <c r="A4" s="194" t="s">
        <v>115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9"/>
      <c r="N4" s="39"/>
      <c r="O4" s="39"/>
    </row>
    <row r="5" spans="1:15" ht="18.75" customHeight="1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9"/>
      <c r="N5" s="19"/>
      <c r="O5" s="19"/>
    </row>
    <row r="6" spans="1:15" ht="24" customHeight="1">
      <c r="A6" s="196" t="s">
        <v>33</v>
      </c>
      <c r="B6" s="196" t="s">
        <v>34</v>
      </c>
      <c r="C6" s="196" t="s">
        <v>4</v>
      </c>
      <c r="D6" s="196" t="s">
        <v>109</v>
      </c>
      <c r="E6" s="78" t="s">
        <v>5</v>
      </c>
      <c r="F6" s="198" t="s">
        <v>35</v>
      </c>
      <c r="G6" s="199"/>
      <c r="H6" s="199"/>
      <c r="I6" s="78" t="s">
        <v>5</v>
      </c>
      <c r="J6" s="198" t="s">
        <v>36</v>
      </c>
      <c r="K6" s="199"/>
      <c r="L6" s="199"/>
    </row>
    <row r="7" spans="1:15" ht="78.75">
      <c r="A7" s="197"/>
      <c r="B7" s="197"/>
      <c r="C7" s="197"/>
      <c r="D7" s="197"/>
      <c r="E7" s="78"/>
      <c r="F7" s="78" t="s">
        <v>6</v>
      </c>
      <c r="G7" s="78" t="s">
        <v>37</v>
      </c>
      <c r="H7" s="78" t="s">
        <v>8</v>
      </c>
      <c r="I7" s="78"/>
      <c r="J7" s="78" t="s">
        <v>110</v>
      </c>
      <c r="K7" s="78" t="s">
        <v>187</v>
      </c>
      <c r="L7" s="78" t="s">
        <v>8</v>
      </c>
    </row>
    <row r="8" spans="1:15" ht="31.5">
      <c r="A8" s="78">
        <v>1</v>
      </c>
      <c r="B8" s="79" t="s">
        <v>38</v>
      </c>
      <c r="C8" s="78"/>
      <c r="D8" s="85"/>
      <c r="E8" s="85"/>
      <c r="F8" s="85"/>
      <c r="G8" s="85"/>
      <c r="H8" s="85"/>
      <c r="I8" s="85"/>
      <c r="J8" s="86"/>
      <c r="K8" s="86"/>
      <c r="L8" s="86"/>
    </row>
    <row r="9" spans="1:15" ht="31.5">
      <c r="A9" s="81"/>
      <c r="B9" s="82" t="s">
        <v>39</v>
      </c>
      <c r="C9" s="81" t="s">
        <v>188</v>
      </c>
      <c r="D9" s="87">
        <v>300000</v>
      </c>
      <c r="E9" s="87">
        <f>SUM(F9:H9)</f>
        <v>300000</v>
      </c>
      <c r="F9" s="87">
        <v>300000</v>
      </c>
      <c r="G9" s="87"/>
      <c r="H9" s="87" t="s">
        <v>13</v>
      </c>
      <c r="I9" s="87">
        <f>SUM(J9:L9)</f>
        <v>200000</v>
      </c>
      <c r="J9" s="87">
        <v>200000</v>
      </c>
      <c r="K9" s="86"/>
      <c r="L9" s="86"/>
    </row>
    <row r="10" spans="1:15" ht="31.5">
      <c r="A10" s="81"/>
      <c r="B10" s="83" t="s">
        <v>111</v>
      </c>
      <c r="C10" s="81" t="s">
        <v>188</v>
      </c>
      <c r="D10" s="87">
        <f>J10</f>
        <v>200000</v>
      </c>
      <c r="E10" s="87">
        <f>SUM(F10:G10)</f>
        <v>200000</v>
      </c>
      <c r="F10" s="87">
        <v>200000</v>
      </c>
      <c r="G10" s="88"/>
      <c r="H10" s="87" t="s">
        <v>13</v>
      </c>
      <c r="I10" s="87">
        <f t="shared" ref="I10:I27" si="0">SUM(J10:L10)</f>
        <v>200000</v>
      </c>
      <c r="J10" s="87">
        <v>200000</v>
      </c>
      <c r="K10" s="86"/>
      <c r="L10" s="86"/>
    </row>
    <row r="11" spans="1:15" ht="31.5">
      <c r="A11" s="81"/>
      <c r="B11" s="83" t="s">
        <v>112</v>
      </c>
      <c r="C11" s="81" t="s">
        <v>188</v>
      </c>
      <c r="D11" s="87">
        <f t="shared" ref="D11:D27" si="1">J11</f>
        <v>200000</v>
      </c>
      <c r="E11" s="87">
        <f t="shared" ref="E11:E27" si="2">SUM(F11:H11)</f>
        <v>150000</v>
      </c>
      <c r="F11" s="87">
        <v>150000</v>
      </c>
      <c r="G11" s="88"/>
      <c r="H11" s="87" t="s">
        <v>13</v>
      </c>
      <c r="I11" s="87">
        <f t="shared" si="0"/>
        <v>200000</v>
      </c>
      <c r="J11" s="87">
        <v>200000</v>
      </c>
      <c r="K11" s="86"/>
      <c r="L11" s="86"/>
    </row>
    <row r="12" spans="1:15" ht="63">
      <c r="A12" s="78">
        <v>2</v>
      </c>
      <c r="B12" s="79" t="s">
        <v>186</v>
      </c>
      <c r="C12" s="78"/>
      <c r="D12" s="87"/>
      <c r="E12" s="87"/>
      <c r="F12" s="85"/>
      <c r="G12" s="85"/>
      <c r="H12" s="85"/>
      <c r="I12" s="87"/>
      <c r="J12" s="87"/>
      <c r="K12" s="86"/>
      <c r="L12" s="86"/>
    </row>
    <row r="13" spans="1:15" ht="18.75">
      <c r="A13" s="81" t="s">
        <v>16</v>
      </c>
      <c r="B13" s="82" t="s">
        <v>42</v>
      </c>
      <c r="C13" s="81" t="s">
        <v>43</v>
      </c>
      <c r="D13" s="87">
        <f t="shared" si="1"/>
        <v>200000</v>
      </c>
      <c r="E13" s="87">
        <f t="shared" si="2"/>
        <v>15000</v>
      </c>
      <c r="F13" s="87">
        <v>15000</v>
      </c>
      <c r="G13" s="87"/>
      <c r="H13" s="87" t="s">
        <v>13</v>
      </c>
      <c r="I13" s="87">
        <f t="shared" si="0"/>
        <v>200000</v>
      </c>
      <c r="J13" s="87">
        <v>200000</v>
      </c>
      <c r="K13" s="86"/>
      <c r="L13" s="86"/>
    </row>
    <row r="14" spans="1:15" ht="18.75">
      <c r="A14" s="81" t="s">
        <v>18</v>
      </c>
      <c r="B14" s="82" t="s">
        <v>44</v>
      </c>
      <c r="C14" s="81" t="s">
        <v>43</v>
      </c>
      <c r="D14" s="87">
        <f t="shared" si="1"/>
        <v>200000</v>
      </c>
      <c r="E14" s="87">
        <f t="shared" si="2"/>
        <v>25000</v>
      </c>
      <c r="F14" s="87">
        <v>25000</v>
      </c>
      <c r="G14" s="87"/>
      <c r="H14" s="87" t="s">
        <v>13</v>
      </c>
      <c r="I14" s="87">
        <f t="shared" si="0"/>
        <v>200000</v>
      </c>
      <c r="J14" s="87">
        <v>200000</v>
      </c>
      <c r="K14" s="86"/>
      <c r="L14" s="86"/>
    </row>
    <row r="15" spans="1:15" ht="18.75">
      <c r="A15" s="81" t="s">
        <v>32</v>
      </c>
      <c r="B15" s="82" t="s">
        <v>45</v>
      </c>
      <c r="C15" s="80"/>
      <c r="D15" s="87"/>
      <c r="E15" s="87"/>
      <c r="F15" s="86"/>
      <c r="G15" s="87"/>
      <c r="H15" s="87"/>
      <c r="I15" s="87"/>
      <c r="J15" s="87"/>
      <c r="K15" s="86"/>
      <c r="L15" s="86"/>
    </row>
    <row r="16" spans="1:15" ht="18.75">
      <c r="A16" s="81" t="s">
        <v>11</v>
      </c>
      <c r="B16" s="82" t="s">
        <v>46</v>
      </c>
      <c r="C16" s="81" t="s">
        <v>189</v>
      </c>
      <c r="D16" s="87">
        <f t="shared" si="1"/>
        <v>200000</v>
      </c>
      <c r="E16" s="87">
        <f t="shared" si="2"/>
        <v>50000</v>
      </c>
      <c r="F16" s="87">
        <v>35000</v>
      </c>
      <c r="G16" s="87">
        <v>15000</v>
      </c>
      <c r="H16" s="87" t="s">
        <v>13</v>
      </c>
      <c r="I16" s="87">
        <f t="shared" si="0"/>
        <v>306248</v>
      </c>
      <c r="J16" s="87">
        <v>200000</v>
      </c>
      <c r="K16" s="86">
        <v>20000</v>
      </c>
      <c r="L16" s="84">
        <v>86248</v>
      </c>
    </row>
    <row r="17" spans="1:12" ht="18.75">
      <c r="A17" s="81" t="s">
        <v>14</v>
      </c>
      <c r="B17" s="82" t="s">
        <v>47</v>
      </c>
      <c r="C17" s="81" t="s">
        <v>189</v>
      </c>
      <c r="D17" s="87">
        <f t="shared" si="1"/>
        <v>200000</v>
      </c>
      <c r="E17" s="87">
        <f t="shared" si="2"/>
        <v>42000</v>
      </c>
      <c r="F17" s="87">
        <v>35000</v>
      </c>
      <c r="G17" s="87">
        <v>7000</v>
      </c>
      <c r="H17" s="87" t="s">
        <v>13</v>
      </c>
      <c r="I17" s="87">
        <f t="shared" si="0"/>
        <v>296248</v>
      </c>
      <c r="J17" s="87">
        <v>200000</v>
      </c>
      <c r="K17" s="86">
        <v>10000</v>
      </c>
      <c r="L17" s="84">
        <v>86248</v>
      </c>
    </row>
    <row r="18" spans="1:12" ht="18.75">
      <c r="A18" s="81" t="s">
        <v>30</v>
      </c>
      <c r="B18" s="82" t="s">
        <v>48</v>
      </c>
      <c r="C18" s="81" t="s">
        <v>189</v>
      </c>
      <c r="D18" s="87">
        <f t="shared" si="1"/>
        <v>200000</v>
      </c>
      <c r="E18" s="87">
        <f t="shared" si="2"/>
        <v>65000</v>
      </c>
      <c r="F18" s="87">
        <v>35000</v>
      </c>
      <c r="G18" s="87">
        <v>30000</v>
      </c>
      <c r="H18" s="87" t="s">
        <v>13</v>
      </c>
      <c r="I18" s="87">
        <f t="shared" si="0"/>
        <v>326248</v>
      </c>
      <c r="J18" s="87">
        <v>200000</v>
      </c>
      <c r="K18" s="86">
        <v>40000</v>
      </c>
      <c r="L18" s="84">
        <v>86248</v>
      </c>
    </row>
    <row r="19" spans="1:12" ht="31.5">
      <c r="A19" s="78">
        <v>3</v>
      </c>
      <c r="B19" s="79" t="s">
        <v>108</v>
      </c>
      <c r="C19" s="81"/>
      <c r="D19" s="87"/>
      <c r="E19" s="87"/>
      <c r="F19" s="88"/>
      <c r="G19" s="88"/>
      <c r="H19" s="88"/>
      <c r="I19" s="87"/>
      <c r="J19" s="87"/>
      <c r="K19" s="86"/>
      <c r="L19" s="86"/>
    </row>
    <row r="20" spans="1:12" ht="18.75">
      <c r="A20" s="81" t="s">
        <v>26</v>
      </c>
      <c r="B20" s="82" t="s">
        <v>49</v>
      </c>
      <c r="C20" s="80"/>
      <c r="D20" s="87"/>
      <c r="E20" s="87"/>
      <c r="F20" s="86"/>
      <c r="G20" s="87"/>
      <c r="H20" s="87"/>
      <c r="I20" s="87"/>
      <c r="J20" s="87"/>
      <c r="K20" s="86"/>
      <c r="L20" s="86"/>
    </row>
    <row r="21" spans="1:12" ht="31.5">
      <c r="A21" s="81" t="s">
        <v>11</v>
      </c>
      <c r="B21" s="82" t="s">
        <v>46</v>
      </c>
      <c r="C21" s="81" t="s">
        <v>50</v>
      </c>
      <c r="D21" s="87">
        <f t="shared" si="1"/>
        <v>200000</v>
      </c>
      <c r="E21" s="87">
        <f t="shared" si="2"/>
        <v>65000</v>
      </c>
      <c r="F21" s="87">
        <v>50000</v>
      </c>
      <c r="G21" s="87">
        <v>15000</v>
      </c>
      <c r="H21" s="87" t="s">
        <v>13</v>
      </c>
      <c r="I21" s="87">
        <f t="shared" si="0"/>
        <v>200000</v>
      </c>
      <c r="J21" s="87">
        <v>200000</v>
      </c>
      <c r="K21" s="86"/>
      <c r="L21" s="86"/>
    </row>
    <row r="22" spans="1:12" ht="31.5">
      <c r="A22" s="81" t="s">
        <v>14</v>
      </c>
      <c r="B22" s="82" t="s">
        <v>47</v>
      </c>
      <c r="C22" s="81" t="s">
        <v>50</v>
      </c>
      <c r="D22" s="87">
        <f t="shared" si="1"/>
        <v>200000</v>
      </c>
      <c r="E22" s="87">
        <f t="shared" si="2"/>
        <v>57000</v>
      </c>
      <c r="F22" s="87">
        <v>50000</v>
      </c>
      <c r="G22" s="87">
        <v>7000</v>
      </c>
      <c r="H22" s="87" t="s">
        <v>13</v>
      </c>
      <c r="I22" s="87">
        <f t="shared" si="0"/>
        <v>200000</v>
      </c>
      <c r="J22" s="87">
        <v>200000</v>
      </c>
      <c r="K22" s="86"/>
      <c r="L22" s="86"/>
    </row>
    <row r="23" spans="1:12" ht="31.5">
      <c r="A23" s="81" t="s">
        <v>30</v>
      </c>
      <c r="B23" s="82" t="s">
        <v>48</v>
      </c>
      <c r="C23" s="81" t="s">
        <v>50</v>
      </c>
      <c r="D23" s="87">
        <f t="shared" si="1"/>
        <v>200000</v>
      </c>
      <c r="E23" s="87">
        <f t="shared" si="2"/>
        <v>80000</v>
      </c>
      <c r="F23" s="87">
        <v>50000</v>
      </c>
      <c r="G23" s="87">
        <v>30000</v>
      </c>
      <c r="H23" s="87" t="s">
        <v>13</v>
      </c>
      <c r="I23" s="87">
        <f t="shared" si="0"/>
        <v>200000</v>
      </c>
      <c r="J23" s="87">
        <v>200000</v>
      </c>
      <c r="K23" s="86"/>
      <c r="L23" s="86"/>
    </row>
    <row r="24" spans="1:12" ht="18.75">
      <c r="A24" s="81" t="s">
        <v>27</v>
      </c>
      <c r="B24" s="82" t="s">
        <v>51</v>
      </c>
      <c r="C24" s="80"/>
      <c r="D24" s="87"/>
      <c r="E24" s="87"/>
      <c r="F24" s="86"/>
      <c r="G24" s="87"/>
      <c r="H24" s="87"/>
      <c r="I24" s="87"/>
      <c r="J24" s="87"/>
      <c r="K24" s="86"/>
      <c r="L24" s="86"/>
    </row>
    <row r="25" spans="1:12" ht="31.5">
      <c r="A25" s="81" t="s">
        <v>11</v>
      </c>
      <c r="B25" s="82" t="s">
        <v>46</v>
      </c>
      <c r="C25" s="81" t="s">
        <v>50</v>
      </c>
      <c r="D25" s="87">
        <f t="shared" si="1"/>
        <v>200000</v>
      </c>
      <c r="E25" s="87">
        <f t="shared" si="2"/>
        <v>35000</v>
      </c>
      <c r="F25" s="87">
        <v>20000</v>
      </c>
      <c r="G25" s="87">
        <v>15000</v>
      </c>
      <c r="H25" s="87" t="s">
        <v>13</v>
      </c>
      <c r="I25" s="87">
        <f t="shared" si="0"/>
        <v>200000</v>
      </c>
      <c r="J25" s="87">
        <v>200000</v>
      </c>
      <c r="K25" s="86"/>
      <c r="L25" s="86"/>
    </row>
    <row r="26" spans="1:12" ht="31.5">
      <c r="A26" s="81" t="s">
        <v>14</v>
      </c>
      <c r="B26" s="82" t="s">
        <v>47</v>
      </c>
      <c r="C26" s="81" t="s">
        <v>50</v>
      </c>
      <c r="D26" s="87">
        <f t="shared" si="1"/>
        <v>200000</v>
      </c>
      <c r="E26" s="87">
        <f t="shared" si="2"/>
        <v>27000</v>
      </c>
      <c r="F26" s="87">
        <v>20000</v>
      </c>
      <c r="G26" s="87">
        <v>7000</v>
      </c>
      <c r="H26" s="87" t="s">
        <v>13</v>
      </c>
      <c r="I26" s="87">
        <f t="shared" si="0"/>
        <v>200000</v>
      </c>
      <c r="J26" s="87">
        <v>200000</v>
      </c>
      <c r="K26" s="86"/>
      <c r="L26" s="86"/>
    </row>
    <row r="27" spans="1:12" ht="31.5">
      <c r="A27" s="81" t="s">
        <v>30</v>
      </c>
      <c r="B27" s="82" t="s">
        <v>48</v>
      </c>
      <c r="C27" s="81" t="s">
        <v>50</v>
      </c>
      <c r="D27" s="87">
        <f t="shared" si="1"/>
        <v>200000</v>
      </c>
      <c r="E27" s="87">
        <f t="shared" si="2"/>
        <v>50000</v>
      </c>
      <c r="F27" s="87">
        <v>20000</v>
      </c>
      <c r="G27" s="87">
        <v>30000</v>
      </c>
      <c r="H27" s="87" t="s">
        <v>13</v>
      </c>
      <c r="I27" s="87">
        <f t="shared" si="0"/>
        <v>200000</v>
      </c>
      <c r="J27" s="87">
        <v>200000</v>
      </c>
      <c r="K27" s="86"/>
      <c r="L27" s="86"/>
    </row>
    <row r="28" spans="1:12" ht="18.75" customHeight="1">
      <c r="A28" s="1"/>
      <c r="B28" s="27"/>
      <c r="C28" s="1"/>
      <c r="D28" s="1"/>
      <c r="E28" s="1"/>
      <c r="F28" s="28"/>
      <c r="G28" s="28"/>
      <c r="H28" s="28"/>
      <c r="I28" s="28"/>
      <c r="J28" s="28"/>
      <c r="K28" s="29"/>
      <c r="L28" s="29"/>
    </row>
    <row r="29" spans="1:12" ht="18.75" customHeight="1">
      <c r="A29" s="1"/>
      <c r="B29" s="27"/>
      <c r="C29" s="1"/>
      <c r="D29" s="1"/>
      <c r="E29" s="1"/>
      <c r="F29" s="28"/>
      <c r="G29" s="28"/>
      <c r="H29" s="28"/>
      <c r="I29" s="28"/>
      <c r="J29" s="28"/>
      <c r="K29" s="29"/>
      <c r="L29" s="29"/>
    </row>
    <row r="30" spans="1:12" ht="18.75" customHeight="1">
      <c r="A30" s="1"/>
      <c r="B30" s="27"/>
      <c r="C30" s="1"/>
      <c r="D30" s="1"/>
      <c r="E30" s="1"/>
      <c r="F30" s="28"/>
      <c r="G30" s="28"/>
      <c r="H30" s="28"/>
      <c r="I30" s="28"/>
      <c r="J30" s="28"/>
      <c r="K30" s="29"/>
      <c r="L30" s="29"/>
    </row>
    <row r="31" spans="1:12" ht="18.75" customHeight="1"/>
    <row r="32" spans="1:12" ht="18.75" hidden="1" customHeight="1">
      <c r="B32" s="2" t="s">
        <v>52</v>
      </c>
    </row>
    <row r="33" spans="1:9" ht="18.75" hidden="1" customHeight="1"/>
    <row r="34" spans="1:9" ht="18.75" hidden="1" customHeight="1">
      <c r="A34" s="200" t="s">
        <v>33</v>
      </c>
      <c r="B34" s="202" t="s">
        <v>53</v>
      </c>
      <c r="C34" s="200" t="s">
        <v>4</v>
      </c>
      <c r="D34" s="18"/>
      <c r="E34" s="18"/>
      <c r="F34" s="204" t="s">
        <v>54</v>
      </c>
      <c r="G34" s="205"/>
      <c r="H34" s="206"/>
      <c r="I34" s="35"/>
    </row>
    <row r="35" spans="1:9" ht="18.75" hidden="1" customHeight="1">
      <c r="A35" s="201"/>
      <c r="B35" s="203"/>
      <c r="C35" s="192"/>
      <c r="D35" s="32"/>
      <c r="E35" s="32"/>
      <c r="F35" s="3" t="s">
        <v>55</v>
      </c>
      <c r="G35" s="3" t="s">
        <v>56</v>
      </c>
      <c r="H35" s="3" t="s">
        <v>57</v>
      </c>
      <c r="I35" s="36"/>
    </row>
    <row r="36" spans="1:9" ht="18.75" hidden="1" customHeight="1">
      <c r="A36" s="4" t="s">
        <v>9</v>
      </c>
      <c r="B36" s="207" t="s">
        <v>58</v>
      </c>
      <c r="C36" s="205"/>
      <c r="D36" s="205"/>
      <c r="E36" s="205"/>
      <c r="F36" s="205"/>
      <c r="G36" s="205"/>
      <c r="H36" s="206"/>
      <c r="I36" s="35"/>
    </row>
    <row r="37" spans="1:9" ht="18.75" hidden="1" customHeight="1">
      <c r="A37" s="5">
        <v>1</v>
      </c>
      <c r="B37" s="6" t="s">
        <v>59</v>
      </c>
      <c r="C37" s="191" t="s">
        <v>29</v>
      </c>
      <c r="D37" s="33"/>
      <c r="E37" s="33"/>
      <c r="F37" s="7">
        <v>85.21</v>
      </c>
      <c r="G37" s="7">
        <v>86.248000000000005</v>
      </c>
      <c r="H37" s="7">
        <v>88.325000000000003</v>
      </c>
      <c r="I37" s="37"/>
    </row>
    <row r="38" spans="1:9" ht="18.75" hidden="1" customHeight="1">
      <c r="A38" s="8">
        <v>2</v>
      </c>
      <c r="B38" s="9" t="s">
        <v>60</v>
      </c>
      <c r="C38" s="192"/>
      <c r="D38" s="32"/>
      <c r="E38" s="32"/>
      <c r="F38" s="7">
        <v>101.30800000000001</v>
      </c>
      <c r="G38" s="10">
        <v>102.69199999999999</v>
      </c>
      <c r="H38" s="10">
        <v>105.461</v>
      </c>
      <c r="I38" s="37"/>
    </row>
    <row r="39" spans="1:9" ht="18.75" hidden="1" customHeight="1">
      <c r="A39" s="11" t="s">
        <v>19</v>
      </c>
      <c r="B39" s="208" t="s">
        <v>61</v>
      </c>
      <c r="C39" s="205"/>
      <c r="D39" s="205"/>
      <c r="E39" s="205"/>
      <c r="F39" s="205"/>
      <c r="G39" s="205"/>
      <c r="H39" s="206"/>
      <c r="I39" s="35"/>
    </row>
    <row r="40" spans="1:9" ht="18.75" hidden="1" customHeight="1">
      <c r="A40" s="11">
        <v>1</v>
      </c>
      <c r="B40" s="208" t="s">
        <v>62</v>
      </c>
      <c r="C40" s="205"/>
      <c r="D40" s="205"/>
      <c r="E40" s="205"/>
      <c r="F40" s="205"/>
      <c r="G40" s="205"/>
      <c r="H40" s="206"/>
      <c r="I40" s="35"/>
    </row>
    <row r="41" spans="1:9" ht="18.75" hidden="1" customHeight="1">
      <c r="A41" s="8" t="s">
        <v>11</v>
      </c>
      <c r="B41" s="9" t="s">
        <v>59</v>
      </c>
      <c r="C41" s="191" t="s">
        <v>29</v>
      </c>
      <c r="D41" s="33"/>
      <c r="E41" s="33"/>
      <c r="F41" s="7">
        <v>42.411000000000001</v>
      </c>
      <c r="G41" s="10">
        <v>42.688000000000002</v>
      </c>
      <c r="H41" s="10">
        <v>43.241999999999997</v>
      </c>
      <c r="I41" s="37"/>
    </row>
    <row r="42" spans="1:9" ht="18.75" hidden="1" customHeight="1">
      <c r="A42" s="8" t="s">
        <v>14</v>
      </c>
      <c r="B42" s="9" t="s">
        <v>60</v>
      </c>
      <c r="C42" s="201"/>
      <c r="D42" s="34"/>
      <c r="E42" s="34"/>
      <c r="F42" s="7">
        <v>55.29</v>
      </c>
      <c r="G42" s="10">
        <v>55.844000000000001</v>
      </c>
      <c r="H42" s="10">
        <v>56.951000000000001</v>
      </c>
      <c r="I42" s="37"/>
    </row>
    <row r="43" spans="1:9" ht="18.75" hidden="1" customHeight="1">
      <c r="A43" s="11">
        <v>2</v>
      </c>
      <c r="B43" s="208" t="s">
        <v>63</v>
      </c>
      <c r="C43" s="205"/>
      <c r="D43" s="205"/>
      <c r="E43" s="205"/>
      <c r="F43" s="205"/>
      <c r="G43" s="205"/>
      <c r="H43" s="206"/>
      <c r="I43" s="35"/>
    </row>
    <row r="44" spans="1:9" ht="18.75" hidden="1" customHeight="1">
      <c r="A44" s="8" t="s">
        <v>11</v>
      </c>
      <c r="B44" s="9" t="s">
        <v>59</v>
      </c>
      <c r="C44" s="191" t="s">
        <v>29</v>
      </c>
      <c r="D44" s="33"/>
      <c r="E44" s="33"/>
      <c r="F44" s="7">
        <v>34.459000000000003</v>
      </c>
      <c r="G44" s="10">
        <v>34.683999999999997</v>
      </c>
      <c r="H44" s="10">
        <v>35.134</v>
      </c>
      <c r="I44" s="37"/>
    </row>
    <row r="45" spans="1:9" ht="18.75" hidden="1" customHeight="1">
      <c r="A45" s="8" t="s">
        <v>14</v>
      </c>
      <c r="B45" s="9" t="s">
        <v>60</v>
      </c>
      <c r="C45" s="201"/>
      <c r="D45" s="34"/>
      <c r="E45" s="34"/>
      <c r="F45" s="7">
        <v>44.923000000000002</v>
      </c>
      <c r="G45" s="10">
        <v>45.372999999999998</v>
      </c>
      <c r="H45" s="10">
        <v>46.273000000000003</v>
      </c>
      <c r="I45" s="37"/>
    </row>
    <row r="46" spans="1:9" ht="18.75" hidden="1" customHeight="1">
      <c r="A46" s="11">
        <v>3</v>
      </c>
      <c r="B46" s="208" t="s">
        <v>64</v>
      </c>
      <c r="C46" s="205"/>
      <c r="D46" s="205"/>
      <c r="E46" s="205"/>
      <c r="F46" s="205"/>
      <c r="G46" s="205"/>
      <c r="H46" s="206"/>
      <c r="I46" s="35"/>
    </row>
    <row r="47" spans="1:9" ht="18.75" hidden="1" customHeight="1">
      <c r="A47" s="8" t="s">
        <v>11</v>
      </c>
      <c r="B47" s="9" t="s">
        <v>59</v>
      </c>
      <c r="C47" s="191" t="s">
        <v>29</v>
      </c>
      <c r="D47" s="33"/>
      <c r="E47" s="33"/>
      <c r="F47" s="7">
        <v>26.507000000000001</v>
      </c>
      <c r="G47" s="10">
        <v>26.68</v>
      </c>
      <c r="H47" s="10">
        <v>27.026</v>
      </c>
      <c r="I47" s="37"/>
    </row>
    <row r="48" spans="1:9" ht="18.75" hidden="1" customHeight="1">
      <c r="A48" s="8" t="s">
        <v>14</v>
      </c>
      <c r="B48" s="9" t="s">
        <v>60</v>
      </c>
      <c r="C48" s="201"/>
      <c r="D48" s="34"/>
      <c r="E48" s="34"/>
      <c r="F48" s="7">
        <v>34.555999999999997</v>
      </c>
      <c r="G48" s="10">
        <v>34.902000000000001</v>
      </c>
      <c r="H48" s="10">
        <v>35.594999999999999</v>
      </c>
      <c r="I48" s="37"/>
    </row>
    <row r="49" spans="1:9" ht="18.75" hidden="1" customHeight="1">
      <c r="A49" s="12" t="s">
        <v>22</v>
      </c>
      <c r="B49" s="208" t="s">
        <v>65</v>
      </c>
      <c r="C49" s="205"/>
      <c r="D49" s="205"/>
      <c r="E49" s="205"/>
      <c r="F49" s="205"/>
      <c r="G49" s="205"/>
      <c r="H49" s="206"/>
      <c r="I49" s="35"/>
    </row>
    <row r="50" spans="1:9" ht="18.75" hidden="1" customHeight="1">
      <c r="A50" s="13">
        <v>1</v>
      </c>
      <c r="B50" s="9" t="s">
        <v>59</v>
      </c>
      <c r="C50" s="191" t="s">
        <v>29</v>
      </c>
      <c r="D50" s="33"/>
      <c r="E50" s="33"/>
      <c r="F50" s="7">
        <v>85.21</v>
      </c>
      <c r="G50" s="10">
        <v>86.248000000000005</v>
      </c>
      <c r="H50" s="10">
        <v>88.325000000000003</v>
      </c>
      <c r="I50" s="37"/>
    </row>
    <row r="51" spans="1:9" ht="18.75" hidden="1" customHeight="1">
      <c r="A51" s="14">
        <v>2</v>
      </c>
      <c r="B51" s="9" t="s">
        <v>60</v>
      </c>
      <c r="C51" s="201"/>
      <c r="D51" s="34"/>
      <c r="E51" s="34"/>
      <c r="F51" s="7">
        <v>101.30800000000001</v>
      </c>
      <c r="G51" s="10">
        <v>102.69199999999999</v>
      </c>
      <c r="H51" s="10">
        <v>105.461</v>
      </c>
      <c r="I51" s="37"/>
    </row>
    <row r="52" spans="1:9" ht="18.75" hidden="1" customHeight="1">
      <c r="A52" s="15"/>
      <c r="B52" s="16" t="s">
        <v>66</v>
      </c>
      <c r="C52" s="15"/>
      <c r="D52" s="15"/>
      <c r="E52" s="15"/>
      <c r="F52" s="15"/>
      <c r="G52" s="15"/>
      <c r="H52" s="15"/>
      <c r="I52" s="15"/>
    </row>
    <row r="53" spans="1:9" ht="18.75" hidden="1" customHeight="1">
      <c r="A53" s="15"/>
      <c r="B53" s="17" t="s">
        <v>67</v>
      </c>
      <c r="C53" s="15"/>
      <c r="D53" s="15"/>
      <c r="E53" s="15"/>
      <c r="F53" s="15"/>
      <c r="G53" s="15"/>
      <c r="H53" s="15"/>
      <c r="I53" s="15"/>
    </row>
    <row r="54" spans="1:9" ht="18.75" hidden="1" customHeight="1">
      <c r="A54" s="15"/>
      <c r="B54" s="17" t="s">
        <v>68</v>
      </c>
      <c r="C54" s="15"/>
      <c r="D54" s="15"/>
      <c r="E54" s="15"/>
      <c r="F54" s="15"/>
      <c r="G54" s="15"/>
      <c r="H54" s="15"/>
      <c r="I54" s="15"/>
    </row>
    <row r="55" spans="1:9" ht="18.75" hidden="1" customHeight="1">
      <c r="A55" s="15"/>
      <c r="B55" s="17" t="s">
        <v>69</v>
      </c>
      <c r="C55" s="15"/>
      <c r="D55" s="15"/>
      <c r="E55" s="15"/>
      <c r="F55" s="15"/>
      <c r="G55" s="15"/>
      <c r="H55" s="15"/>
      <c r="I55" s="15"/>
    </row>
    <row r="56" spans="1:9" ht="18.75" customHeight="1"/>
    <row r="57" spans="1:9" ht="18.75" customHeight="1"/>
    <row r="58" spans="1:9" ht="18.75" customHeight="1"/>
    <row r="59" spans="1:9" ht="18.75" customHeight="1"/>
    <row r="60" spans="1:9" ht="18.75" customHeight="1"/>
    <row r="61" spans="1:9" ht="18.75" customHeight="1"/>
    <row r="62" spans="1:9" ht="18.75" customHeight="1"/>
    <row r="63" spans="1:9" ht="18.75" customHeight="1"/>
    <row r="64" spans="1:9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  <row r="1005" ht="18.75" customHeight="1"/>
    <row r="1006" ht="18.75" customHeight="1"/>
  </sheetData>
  <mergeCells count="24">
    <mergeCell ref="C47:C48"/>
    <mergeCell ref="B49:H49"/>
    <mergeCell ref="C50:C51"/>
    <mergeCell ref="B39:H39"/>
    <mergeCell ref="B40:H40"/>
    <mergeCell ref="C41:C42"/>
    <mergeCell ref="B43:H43"/>
    <mergeCell ref="C44:C45"/>
    <mergeCell ref="B46:H46"/>
    <mergeCell ref="C37:C38"/>
    <mergeCell ref="A2:L2"/>
    <mergeCell ref="A3:L3"/>
    <mergeCell ref="A4:L4"/>
    <mergeCell ref="A6:A7"/>
    <mergeCell ref="B6:B7"/>
    <mergeCell ref="C6:C7"/>
    <mergeCell ref="D6:D7"/>
    <mergeCell ref="F6:H6"/>
    <mergeCell ref="J6:L6"/>
    <mergeCell ref="A34:A35"/>
    <mergeCell ref="B34:B35"/>
    <mergeCell ref="C34:C35"/>
    <mergeCell ref="F34:H34"/>
    <mergeCell ref="B36:H36"/>
  </mergeCells>
  <pageMargins left="0.43" right="0.23" top="0.37" bottom="0.46" header="0" footer="0"/>
  <pageSetup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66"/>
  <sheetViews>
    <sheetView zoomScale="70" zoomScaleNormal="70" workbookViewId="0">
      <selection activeCell="E7" sqref="E7"/>
    </sheetView>
  </sheetViews>
  <sheetFormatPr defaultColWidth="10.109375" defaultRowHeight="15.75"/>
  <cols>
    <col min="1" max="1" width="5.109375" style="89" customWidth="1"/>
    <col min="2" max="2" width="47.88671875" style="76" customWidth="1"/>
    <col min="3" max="3" width="10.44140625" style="76" customWidth="1"/>
    <col min="4" max="4" width="13.6640625" style="76" customWidth="1"/>
    <col min="5" max="5" width="15.21875" style="76" customWidth="1"/>
    <col min="6" max="6" width="15.33203125" style="76" customWidth="1"/>
    <col min="7" max="7" width="9.5546875" style="76" hidden="1" customWidth="1"/>
    <col min="8" max="8" width="9.88671875" style="76" hidden="1" customWidth="1"/>
    <col min="9" max="12" width="8.44140625" style="76" hidden="1" customWidth="1"/>
    <col min="13" max="23" width="8.44140625" style="76" customWidth="1"/>
    <col min="24" max="16384" width="10.109375" style="76"/>
  </cols>
  <sheetData>
    <row r="1" spans="1:9" ht="18.75" customHeight="1">
      <c r="A1" s="209" t="s">
        <v>158</v>
      </c>
      <c r="B1" s="209"/>
    </row>
    <row r="2" spans="1:9" ht="41.25" customHeight="1">
      <c r="A2" s="210" t="s">
        <v>152</v>
      </c>
      <c r="B2" s="193"/>
      <c r="C2" s="193"/>
      <c r="D2" s="193"/>
      <c r="E2" s="193"/>
      <c r="F2" s="193"/>
    </row>
    <row r="3" spans="1:9" ht="39.75" customHeight="1">
      <c r="A3" s="194" t="s">
        <v>114</v>
      </c>
      <c r="B3" s="195"/>
      <c r="C3" s="195"/>
      <c r="D3" s="195"/>
      <c r="E3" s="195"/>
      <c r="F3" s="195"/>
    </row>
    <row r="4" spans="1:9" ht="38.25" customHeight="1">
      <c r="A4" s="194" t="s">
        <v>163</v>
      </c>
      <c r="B4" s="194"/>
      <c r="C4" s="194"/>
      <c r="D4" s="194"/>
      <c r="E4" s="194"/>
      <c r="F4" s="194"/>
      <c r="G4" s="90"/>
      <c r="H4" s="90"/>
      <c r="I4" s="90"/>
    </row>
    <row r="5" spans="1:9" ht="18.75" customHeight="1">
      <c r="B5" s="77"/>
      <c r="C5" s="77"/>
      <c r="D5" s="77"/>
      <c r="E5" s="77"/>
      <c r="F5" s="77"/>
      <c r="G5" s="77"/>
      <c r="H5" s="77"/>
      <c r="I5" s="77"/>
    </row>
    <row r="6" spans="1:9" ht="39.6" customHeight="1">
      <c r="A6" s="196" t="s">
        <v>33</v>
      </c>
      <c r="B6" s="196" t="s">
        <v>34</v>
      </c>
      <c r="C6" s="196" t="s">
        <v>4</v>
      </c>
      <c r="D6" s="196" t="s">
        <v>153</v>
      </c>
      <c r="E6" s="91" t="s">
        <v>35</v>
      </c>
      <c r="F6" s="78" t="s">
        <v>36</v>
      </c>
    </row>
    <row r="7" spans="1:9" ht="24.6" customHeight="1">
      <c r="A7" s="197"/>
      <c r="B7" s="197"/>
      <c r="C7" s="197"/>
      <c r="D7" s="197"/>
      <c r="E7" s="92" t="s">
        <v>164</v>
      </c>
      <c r="F7" s="92" t="s">
        <v>164</v>
      </c>
    </row>
    <row r="8" spans="1:9" ht="26.45" customHeight="1">
      <c r="A8" s="92">
        <v>1</v>
      </c>
      <c r="B8" s="93" t="s">
        <v>145</v>
      </c>
      <c r="C8" s="92"/>
      <c r="D8" s="92"/>
      <c r="E8" s="92"/>
      <c r="F8" s="92"/>
      <c r="G8" s="76" t="s">
        <v>171</v>
      </c>
    </row>
    <row r="9" spans="1:9" ht="31.5">
      <c r="A9" s="94" t="s">
        <v>11</v>
      </c>
      <c r="B9" s="95" t="s">
        <v>147</v>
      </c>
      <c r="C9" s="92" t="s">
        <v>146</v>
      </c>
      <c r="D9" s="92"/>
      <c r="E9" s="92"/>
      <c r="F9" s="92"/>
      <c r="G9" s="76" t="s">
        <v>170</v>
      </c>
    </row>
    <row r="10" spans="1:9" ht="22.15" customHeight="1">
      <c r="A10" s="94"/>
      <c r="B10" s="95" t="s">
        <v>39</v>
      </c>
      <c r="C10" s="92"/>
      <c r="D10" s="96">
        <f>F10</f>
        <v>600000</v>
      </c>
      <c r="E10" s="96">
        <v>100000</v>
      </c>
      <c r="F10" s="96">
        <v>600000</v>
      </c>
    </row>
    <row r="11" spans="1:9">
      <c r="A11" s="94"/>
      <c r="B11" s="97" t="s">
        <v>111</v>
      </c>
      <c r="C11" s="92"/>
      <c r="D11" s="96">
        <f t="shared" ref="D11:D29" si="0">F11</f>
        <v>120000</v>
      </c>
      <c r="E11" s="96">
        <v>25000</v>
      </c>
      <c r="F11" s="96">
        <v>120000</v>
      </c>
      <c r="G11" s="98"/>
    </row>
    <row r="12" spans="1:9" ht="25.15" customHeight="1">
      <c r="A12" s="94"/>
      <c r="B12" s="97" t="s">
        <v>112</v>
      </c>
      <c r="C12" s="92"/>
      <c r="D12" s="96">
        <f t="shared" si="0"/>
        <v>60000</v>
      </c>
      <c r="E12" s="96">
        <v>10000</v>
      </c>
      <c r="F12" s="96">
        <v>60000</v>
      </c>
      <c r="G12" s="98"/>
    </row>
    <row r="13" spans="1:9" ht="31.5">
      <c r="A13" s="94" t="s">
        <v>14</v>
      </c>
      <c r="B13" s="95" t="s">
        <v>148</v>
      </c>
      <c r="C13" s="92" t="s">
        <v>146</v>
      </c>
      <c r="D13" s="96"/>
      <c r="E13" s="96"/>
      <c r="F13" s="96"/>
      <c r="G13" s="99"/>
    </row>
    <row r="14" spans="1:9" ht="21" customHeight="1">
      <c r="A14" s="94"/>
      <c r="B14" s="95" t="s">
        <v>39</v>
      </c>
      <c r="C14" s="92"/>
      <c r="D14" s="96">
        <f t="shared" si="0"/>
        <v>450000</v>
      </c>
      <c r="E14" s="96">
        <v>500000</v>
      </c>
      <c r="F14" s="96">
        <v>450000</v>
      </c>
    </row>
    <row r="15" spans="1:9">
      <c r="A15" s="94"/>
      <c r="B15" s="97" t="s">
        <v>111</v>
      </c>
      <c r="C15" s="92"/>
      <c r="D15" s="96">
        <f t="shared" si="0"/>
        <v>30000</v>
      </c>
      <c r="E15" s="96">
        <v>100000</v>
      </c>
      <c r="F15" s="96">
        <v>30000</v>
      </c>
    </row>
    <row r="16" spans="1:9">
      <c r="A16" s="94"/>
      <c r="B16" s="97" t="s">
        <v>112</v>
      </c>
      <c r="C16" s="92"/>
      <c r="D16" s="96">
        <f t="shared" si="0"/>
        <v>15000</v>
      </c>
      <c r="E16" s="96">
        <v>50000</v>
      </c>
      <c r="F16" s="96">
        <v>15000</v>
      </c>
    </row>
    <row r="17" spans="1:6" ht="31.5">
      <c r="A17" s="92">
        <v>2</v>
      </c>
      <c r="B17" s="100" t="s">
        <v>149</v>
      </c>
      <c r="C17" s="92" t="s">
        <v>150</v>
      </c>
      <c r="D17" s="96"/>
      <c r="E17" s="96"/>
      <c r="F17" s="96"/>
    </row>
    <row r="18" spans="1:6" ht="31.5">
      <c r="A18" s="94" t="s">
        <v>11</v>
      </c>
      <c r="B18" s="95" t="s">
        <v>147</v>
      </c>
      <c r="C18" s="92" t="s">
        <v>150</v>
      </c>
      <c r="D18" s="96"/>
      <c r="E18" s="96"/>
      <c r="F18" s="96"/>
    </row>
    <row r="19" spans="1:6">
      <c r="A19" s="94"/>
      <c r="B19" s="95" t="s">
        <v>39</v>
      </c>
      <c r="C19" s="92"/>
      <c r="D19" s="96">
        <f t="shared" si="0"/>
        <v>60000</v>
      </c>
      <c r="E19" s="96">
        <v>50000</v>
      </c>
      <c r="F19" s="96">
        <f>F10*10%</f>
        <v>60000</v>
      </c>
    </row>
    <row r="20" spans="1:6">
      <c r="A20" s="94"/>
      <c r="B20" s="97" t="s">
        <v>111</v>
      </c>
      <c r="C20" s="92"/>
      <c r="D20" s="96">
        <f t="shared" si="0"/>
        <v>60000</v>
      </c>
      <c r="E20" s="96">
        <v>20000</v>
      </c>
      <c r="F20" s="96">
        <f>F11*50%</f>
        <v>60000</v>
      </c>
    </row>
    <row r="21" spans="1:6">
      <c r="A21" s="94"/>
      <c r="B21" s="97" t="s">
        <v>112</v>
      </c>
      <c r="C21" s="92"/>
      <c r="D21" s="96">
        <f t="shared" si="0"/>
        <v>30000</v>
      </c>
      <c r="E21" s="96">
        <v>10000</v>
      </c>
      <c r="F21" s="96">
        <f>F12*50%</f>
        <v>30000</v>
      </c>
    </row>
    <row r="22" spans="1:6" ht="31.5">
      <c r="A22" s="94" t="s">
        <v>14</v>
      </c>
      <c r="B22" s="95" t="s">
        <v>148</v>
      </c>
      <c r="C22" s="92" t="s">
        <v>150</v>
      </c>
      <c r="D22" s="96"/>
      <c r="E22" s="96"/>
      <c r="F22" s="96"/>
    </row>
    <row r="23" spans="1:6">
      <c r="A23" s="94"/>
      <c r="B23" s="95" t="s">
        <v>39</v>
      </c>
      <c r="C23" s="92"/>
      <c r="D23" s="96">
        <f t="shared" si="0"/>
        <v>60000</v>
      </c>
      <c r="E23" s="96">
        <v>100000</v>
      </c>
      <c r="F23" s="96">
        <v>60000</v>
      </c>
    </row>
    <row r="24" spans="1:6">
      <c r="A24" s="94"/>
      <c r="B24" s="97" t="s">
        <v>111</v>
      </c>
      <c r="C24" s="92"/>
      <c r="D24" s="96">
        <f t="shared" si="0"/>
        <v>60000</v>
      </c>
      <c r="E24" s="96">
        <v>50000</v>
      </c>
      <c r="F24" s="96">
        <v>60000</v>
      </c>
    </row>
    <row r="25" spans="1:6">
      <c r="A25" s="94"/>
      <c r="B25" s="97" t="s">
        <v>112</v>
      </c>
      <c r="C25" s="92"/>
      <c r="D25" s="96">
        <f t="shared" si="0"/>
        <v>30000</v>
      </c>
      <c r="E25" s="96">
        <v>20000</v>
      </c>
      <c r="F25" s="96">
        <v>30000</v>
      </c>
    </row>
    <row r="26" spans="1:6" ht="39" customHeight="1">
      <c r="A26" s="101">
        <v>3</v>
      </c>
      <c r="B26" s="100" t="s">
        <v>151</v>
      </c>
      <c r="C26" s="92" t="s">
        <v>150</v>
      </c>
      <c r="D26" s="96"/>
      <c r="E26" s="80"/>
      <c r="F26" s="80"/>
    </row>
    <row r="27" spans="1:6">
      <c r="A27" s="102"/>
      <c r="B27" s="95" t="s">
        <v>39</v>
      </c>
      <c r="C27" s="80"/>
      <c r="D27" s="96">
        <f t="shared" si="0"/>
        <v>40000</v>
      </c>
      <c r="E27" s="96">
        <v>30000</v>
      </c>
      <c r="F27" s="96">
        <v>40000</v>
      </c>
    </row>
    <row r="28" spans="1:6">
      <c r="A28" s="102"/>
      <c r="B28" s="97" t="s">
        <v>111</v>
      </c>
      <c r="C28" s="80"/>
      <c r="D28" s="96">
        <f t="shared" si="0"/>
        <v>30000</v>
      </c>
      <c r="E28" s="96">
        <v>28000</v>
      </c>
      <c r="F28" s="96">
        <v>30000</v>
      </c>
    </row>
    <row r="29" spans="1:6">
      <c r="A29" s="102"/>
      <c r="B29" s="97" t="s">
        <v>112</v>
      </c>
      <c r="C29" s="80"/>
      <c r="D29" s="96">
        <f t="shared" si="0"/>
        <v>15000</v>
      </c>
      <c r="E29" s="96">
        <v>14000</v>
      </c>
      <c r="F29" s="96">
        <v>15000</v>
      </c>
    </row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</sheetData>
  <mergeCells count="8">
    <mergeCell ref="A1:B1"/>
    <mergeCell ref="A2:F2"/>
    <mergeCell ref="A3:F3"/>
    <mergeCell ref="A4:F4"/>
    <mergeCell ref="A6:A7"/>
    <mergeCell ref="B6:B7"/>
    <mergeCell ref="C6:C7"/>
    <mergeCell ref="D6:D7"/>
  </mergeCells>
  <pageMargins left="0.56999999999999995" right="0.36" top="0.39" bottom="0.59" header="0.3" footer="0.3"/>
  <pageSetup paperSize="9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zoomScale="70" zoomScaleNormal="70" workbookViewId="0">
      <selection activeCell="E9" sqref="E9"/>
    </sheetView>
  </sheetViews>
  <sheetFormatPr defaultRowHeight="18.75"/>
  <cols>
    <col min="1" max="1" width="5.44140625" customWidth="1"/>
    <col min="2" max="2" width="34.33203125" customWidth="1"/>
    <col min="3" max="3" width="18.33203125" customWidth="1"/>
    <col min="4" max="4" width="16.88671875" customWidth="1"/>
  </cols>
  <sheetData>
    <row r="1" spans="1:6">
      <c r="A1" s="211" t="s">
        <v>159</v>
      </c>
      <c r="B1" s="211"/>
      <c r="C1" s="211"/>
      <c r="D1" s="211"/>
    </row>
    <row r="2" spans="1:6" ht="100.5" customHeight="1">
      <c r="A2" s="213" t="s">
        <v>240</v>
      </c>
      <c r="B2" s="214"/>
      <c r="C2" s="214"/>
      <c r="D2" s="214"/>
    </row>
    <row r="3" spans="1:6" ht="29.25" customHeight="1">
      <c r="A3" s="194" t="s">
        <v>114</v>
      </c>
      <c r="B3" s="194"/>
      <c r="C3" s="194"/>
      <c r="D3" s="194"/>
      <c r="E3" s="181"/>
      <c r="F3" s="181"/>
    </row>
    <row r="4" spans="1:6" ht="40.5" customHeight="1">
      <c r="A4" s="194" t="s">
        <v>241</v>
      </c>
      <c r="B4" s="194"/>
      <c r="C4" s="194"/>
      <c r="D4" s="194"/>
      <c r="E4" s="180"/>
      <c r="F4" s="180"/>
    </row>
    <row r="5" spans="1:6">
      <c r="D5" s="57" t="s">
        <v>141</v>
      </c>
    </row>
    <row r="6" spans="1:6">
      <c r="A6" s="212" t="s">
        <v>2</v>
      </c>
      <c r="B6" s="212" t="s">
        <v>142</v>
      </c>
      <c r="C6" s="212" t="s">
        <v>143</v>
      </c>
      <c r="D6" s="212"/>
    </row>
    <row r="7" spans="1:6" ht="47.25">
      <c r="A7" s="212"/>
      <c r="B7" s="212"/>
      <c r="C7" s="103" t="s">
        <v>126</v>
      </c>
      <c r="D7" s="103" t="s">
        <v>127</v>
      </c>
    </row>
    <row r="8" spans="1:6">
      <c r="A8" s="104">
        <v>-1</v>
      </c>
      <c r="B8" s="104">
        <v>-2</v>
      </c>
      <c r="C8" s="104">
        <v>-3</v>
      </c>
      <c r="D8" s="104">
        <v>-4</v>
      </c>
    </row>
    <row r="9" spans="1:6" ht="50.25" customHeight="1">
      <c r="A9" s="105">
        <v>1</v>
      </c>
      <c r="B9" s="106" t="s">
        <v>130</v>
      </c>
      <c r="C9" s="107">
        <v>8000000</v>
      </c>
      <c r="D9" s="107">
        <f>C9*50%</f>
        <v>4000000</v>
      </c>
    </row>
    <row r="10" spans="1:6" ht="78.75" customHeight="1">
      <c r="A10" s="105">
        <v>2</v>
      </c>
      <c r="B10" s="106" t="s">
        <v>131</v>
      </c>
      <c r="C10" s="107">
        <v>8000000</v>
      </c>
      <c r="D10" s="107">
        <f t="shared" ref="D10:D13" si="0">C10*50%</f>
        <v>4000000</v>
      </c>
    </row>
    <row r="11" spans="1:6" ht="36" customHeight="1">
      <c r="A11" s="105">
        <v>3</v>
      </c>
      <c r="B11" s="106" t="s">
        <v>132</v>
      </c>
      <c r="C11" s="107">
        <v>8000000</v>
      </c>
      <c r="D11" s="107">
        <f t="shared" si="0"/>
        <v>4000000</v>
      </c>
    </row>
    <row r="12" spans="1:6" ht="42.75" customHeight="1">
      <c r="A12" s="105">
        <v>4</v>
      </c>
      <c r="B12" s="106" t="s">
        <v>133</v>
      </c>
      <c r="C12" s="107">
        <v>7000000</v>
      </c>
      <c r="D12" s="107">
        <f t="shared" si="0"/>
        <v>3500000</v>
      </c>
    </row>
    <row r="13" spans="1:6" ht="36.75" customHeight="1">
      <c r="A13" s="105">
        <v>5</v>
      </c>
      <c r="B13" s="106" t="s">
        <v>134</v>
      </c>
      <c r="C13" s="107">
        <v>15000000</v>
      </c>
      <c r="D13" s="107">
        <f t="shared" si="0"/>
        <v>7500000</v>
      </c>
    </row>
    <row r="14" spans="1:6" ht="31.5">
      <c r="A14" s="105">
        <v>6</v>
      </c>
      <c r="B14" s="106" t="s">
        <v>139</v>
      </c>
      <c r="C14" s="105" t="s">
        <v>140</v>
      </c>
      <c r="D14" s="105" t="s">
        <v>140</v>
      </c>
    </row>
    <row r="15" spans="1:6">
      <c r="A15" s="58"/>
    </row>
  </sheetData>
  <mergeCells count="7">
    <mergeCell ref="A1:D1"/>
    <mergeCell ref="A6:A7"/>
    <mergeCell ref="B6:B7"/>
    <mergeCell ref="C6:D6"/>
    <mergeCell ref="A2:D2"/>
    <mergeCell ref="A3:D3"/>
    <mergeCell ref="A4:D4"/>
  </mergeCells>
  <pageMargins left="0.46" right="0.28999999999999998" top="0.62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EF96-6B6F-4751-90BD-E8182BD890CA}">
  <dimension ref="A1:J33"/>
  <sheetViews>
    <sheetView zoomScale="70" zoomScaleNormal="70" workbookViewId="0">
      <selection activeCell="H8" sqref="H8"/>
    </sheetView>
  </sheetViews>
  <sheetFormatPr defaultRowHeight="18.75"/>
  <cols>
    <col min="1" max="1" width="5" customWidth="1"/>
    <col min="2" max="2" width="26.77734375" customWidth="1"/>
    <col min="3" max="3" width="11.5546875" customWidth="1"/>
    <col min="4" max="4" width="6.21875" customWidth="1"/>
    <col min="5" max="5" width="9.33203125" customWidth="1"/>
    <col min="6" max="6" width="10.77734375" customWidth="1"/>
  </cols>
  <sheetData>
    <row r="1" spans="1:10">
      <c r="A1" s="215" t="s">
        <v>238</v>
      </c>
      <c r="B1" s="215"/>
      <c r="C1" s="215"/>
      <c r="D1" s="215"/>
      <c r="E1" s="215"/>
      <c r="F1" s="215"/>
      <c r="G1" s="140"/>
      <c r="H1" s="140"/>
      <c r="I1" s="141"/>
      <c r="J1" s="141"/>
    </row>
    <row r="2" spans="1:10" ht="111.75" customHeight="1">
      <c r="A2" s="216" t="s">
        <v>242</v>
      </c>
      <c r="B2" s="217"/>
      <c r="C2" s="217"/>
      <c r="D2" s="217"/>
      <c r="E2" s="217"/>
      <c r="F2" s="217"/>
      <c r="G2" s="140"/>
      <c r="H2" s="140"/>
      <c r="I2" s="141"/>
      <c r="J2" s="141"/>
    </row>
    <row r="3" spans="1:10">
      <c r="A3" s="218" t="s">
        <v>190</v>
      </c>
      <c r="B3" s="218"/>
      <c r="C3" s="218"/>
      <c r="D3" s="218"/>
      <c r="E3" s="218"/>
      <c r="F3" s="218"/>
      <c r="G3" s="142"/>
      <c r="H3" s="142"/>
      <c r="I3" s="141"/>
      <c r="J3" s="141"/>
    </row>
    <row r="4" spans="1:10" ht="19.5" thickBot="1">
      <c r="A4" s="143"/>
      <c r="B4" s="144"/>
      <c r="C4" s="145"/>
      <c r="D4" s="144"/>
      <c r="E4" s="144"/>
      <c r="F4" s="146" t="s">
        <v>141</v>
      </c>
      <c r="G4" s="147"/>
      <c r="H4" s="147"/>
      <c r="I4" s="141"/>
      <c r="J4" s="141"/>
    </row>
    <row r="5" spans="1:10" ht="42.75" customHeight="1">
      <c r="A5" s="148" t="s">
        <v>2</v>
      </c>
      <c r="B5" s="148" t="s">
        <v>3</v>
      </c>
      <c r="C5" s="149" t="s">
        <v>4</v>
      </c>
      <c r="D5" s="149" t="s">
        <v>191</v>
      </c>
      <c r="E5" s="149" t="s">
        <v>192</v>
      </c>
      <c r="F5" s="149" t="s">
        <v>193</v>
      </c>
      <c r="G5" s="150"/>
      <c r="H5" s="150"/>
      <c r="I5" s="141"/>
      <c r="J5" s="141"/>
    </row>
    <row r="6" spans="1:10">
      <c r="A6" s="151" t="s">
        <v>194</v>
      </c>
      <c r="B6" s="152" t="s">
        <v>195</v>
      </c>
      <c r="C6" s="152" t="s">
        <v>196</v>
      </c>
      <c r="D6" s="152" t="s">
        <v>197</v>
      </c>
      <c r="E6" s="152" t="s">
        <v>198</v>
      </c>
      <c r="F6" s="152" t="s">
        <v>199</v>
      </c>
      <c r="G6" s="153"/>
      <c r="H6" s="153"/>
      <c r="I6" s="154"/>
      <c r="J6" s="154"/>
    </row>
    <row r="7" spans="1:10">
      <c r="A7" s="155" t="s">
        <v>200</v>
      </c>
      <c r="B7" s="156" t="s">
        <v>201</v>
      </c>
      <c r="C7" s="157"/>
      <c r="D7" s="158"/>
      <c r="E7" s="159"/>
      <c r="F7" s="159">
        <f>F9+F8+F10</f>
        <v>152000000</v>
      </c>
      <c r="G7" s="153"/>
      <c r="H7" s="153"/>
      <c r="I7" s="154"/>
      <c r="J7" s="154"/>
    </row>
    <row r="8" spans="1:10" ht="120">
      <c r="A8" s="160" t="s">
        <v>202</v>
      </c>
      <c r="B8" s="161" t="s">
        <v>203</v>
      </c>
      <c r="C8" s="162" t="s">
        <v>204</v>
      </c>
      <c r="D8" s="163" t="s">
        <v>205</v>
      </c>
      <c r="E8" s="164">
        <f>F16</f>
        <v>8000000</v>
      </c>
      <c r="F8" s="164">
        <f>D8*E8</f>
        <v>40000000</v>
      </c>
      <c r="G8" s="153"/>
      <c r="H8" s="153"/>
      <c r="I8" s="154"/>
      <c r="J8" s="154"/>
    </row>
    <row r="9" spans="1:10" ht="30">
      <c r="A9" s="160" t="s">
        <v>206</v>
      </c>
      <c r="B9" s="161" t="s">
        <v>133</v>
      </c>
      <c r="C9" s="162" t="s">
        <v>204</v>
      </c>
      <c r="D9" s="163" t="s">
        <v>205</v>
      </c>
      <c r="E9" s="164">
        <f>F22</f>
        <v>7400000</v>
      </c>
      <c r="F9" s="164">
        <f>D9*E9</f>
        <v>37000000</v>
      </c>
      <c r="G9" s="153"/>
      <c r="H9" s="153"/>
      <c r="I9" s="154"/>
      <c r="J9" s="154"/>
    </row>
    <row r="10" spans="1:10" ht="30">
      <c r="A10" s="160" t="s">
        <v>207</v>
      </c>
      <c r="B10" s="161" t="s">
        <v>134</v>
      </c>
      <c r="C10" s="162" t="s">
        <v>204</v>
      </c>
      <c r="D10" s="163" t="s">
        <v>205</v>
      </c>
      <c r="E10" s="164">
        <f>F28</f>
        <v>15000000</v>
      </c>
      <c r="F10" s="164">
        <f>D10*E10</f>
        <v>75000000</v>
      </c>
      <c r="G10" s="153"/>
      <c r="H10" s="153"/>
      <c r="I10" s="154"/>
      <c r="J10" s="154"/>
    </row>
    <row r="11" spans="1:10" ht="73.5">
      <c r="A11" s="155" t="s">
        <v>208</v>
      </c>
      <c r="B11" s="156" t="s">
        <v>209</v>
      </c>
      <c r="C11" s="157"/>
      <c r="D11" s="158"/>
      <c r="E11" s="159"/>
      <c r="F11" s="159">
        <f>SUM(F12:F14)</f>
        <v>152000000</v>
      </c>
      <c r="G11" s="165"/>
      <c r="H11" s="165"/>
      <c r="I11" s="166"/>
      <c r="J11" s="166"/>
    </row>
    <row r="12" spans="1:10" ht="120">
      <c r="A12" s="160" t="s">
        <v>202</v>
      </c>
      <c r="B12" s="161" t="s">
        <v>203</v>
      </c>
      <c r="C12" s="162" t="s">
        <v>204</v>
      </c>
      <c r="D12" s="163" t="s">
        <v>205</v>
      </c>
      <c r="E12" s="164">
        <f>E8*100%</f>
        <v>8000000</v>
      </c>
      <c r="F12" s="164">
        <f>D12*E12</f>
        <v>40000000</v>
      </c>
      <c r="G12" s="153"/>
      <c r="H12" s="153"/>
      <c r="I12" s="154"/>
      <c r="J12" s="154"/>
    </row>
    <row r="13" spans="1:10" ht="30">
      <c r="A13" s="160" t="s">
        <v>206</v>
      </c>
      <c r="B13" s="161" t="s">
        <v>133</v>
      </c>
      <c r="C13" s="162" t="s">
        <v>204</v>
      </c>
      <c r="D13" s="163" t="s">
        <v>205</v>
      </c>
      <c r="E13" s="164">
        <f>E9*100%</f>
        <v>7400000</v>
      </c>
      <c r="F13" s="164">
        <f>D13*E13</f>
        <v>37000000</v>
      </c>
      <c r="G13" s="153"/>
      <c r="H13" s="153"/>
      <c r="I13" s="154"/>
      <c r="J13" s="154"/>
    </row>
    <row r="14" spans="1:10" ht="30">
      <c r="A14" s="160" t="s">
        <v>207</v>
      </c>
      <c r="B14" s="161" t="s">
        <v>134</v>
      </c>
      <c r="C14" s="162" t="s">
        <v>204</v>
      </c>
      <c r="D14" s="163" t="s">
        <v>205</v>
      </c>
      <c r="E14" s="164">
        <f>E10*100%</f>
        <v>15000000</v>
      </c>
      <c r="F14" s="164">
        <f>D14*E14</f>
        <v>75000000</v>
      </c>
      <c r="G14" s="153"/>
      <c r="H14" s="153"/>
      <c r="I14" s="154"/>
      <c r="J14" s="154"/>
    </row>
    <row r="15" spans="1:10" ht="42.75">
      <c r="A15" s="155" t="s">
        <v>210</v>
      </c>
      <c r="B15" s="156" t="s">
        <v>211</v>
      </c>
      <c r="C15" s="157"/>
      <c r="D15" s="158"/>
      <c r="E15" s="158"/>
      <c r="F15" s="158"/>
      <c r="G15" s="165"/>
      <c r="H15" s="165"/>
      <c r="I15" s="166"/>
      <c r="J15" s="166"/>
    </row>
    <row r="16" spans="1:10" ht="128.25">
      <c r="A16" s="167" t="s">
        <v>9</v>
      </c>
      <c r="B16" s="168" t="s">
        <v>212</v>
      </c>
      <c r="C16" s="168"/>
      <c r="D16" s="168"/>
      <c r="E16" s="168"/>
      <c r="F16" s="159">
        <f>F17+F18</f>
        <v>8000000</v>
      </c>
      <c r="G16" s="169"/>
      <c r="H16" s="169"/>
      <c r="I16" s="141"/>
      <c r="J16" s="141"/>
    </row>
    <row r="17" spans="1:10" ht="45">
      <c r="A17" s="170">
        <v>1</v>
      </c>
      <c r="B17" s="171" t="s">
        <v>213</v>
      </c>
      <c r="C17" s="160" t="s">
        <v>214</v>
      </c>
      <c r="D17" s="163">
        <v>1</v>
      </c>
      <c r="E17" s="163">
        <v>200000</v>
      </c>
      <c r="F17" s="164">
        <f>D17*E17</f>
        <v>200000</v>
      </c>
      <c r="G17" s="169"/>
      <c r="H17" s="169"/>
      <c r="I17" s="141"/>
      <c r="J17" s="141"/>
    </row>
    <row r="18" spans="1:10" ht="30">
      <c r="A18" s="170">
        <v>2</v>
      </c>
      <c r="B18" s="171" t="s">
        <v>215</v>
      </c>
      <c r="C18" s="160"/>
      <c r="D18" s="163"/>
      <c r="E18" s="163"/>
      <c r="F18" s="164">
        <f>SUM(F19:F21)</f>
        <v>7800000</v>
      </c>
      <c r="G18" s="169"/>
      <c r="H18" s="169"/>
      <c r="I18" s="141"/>
      <c r="J18" s="141"/>
    </row>
    <row r="19" spans="1:10" ht="30">
      <c r="A19" s="172"/>
      <c r="B19" s="173" t="s">
        <v>216</v>
      </c>
      <c r="C19" s="152" t="s">
        <v>217</v>
      </c>
      <c r="D19" s="174">
        <v>2</v>
      </c>
      <c r="E19" s="174">
        <f>'[1]05- quy định Định mức chi'!D7</f>
        <v>2000000</v>
      </c>
      <c r="F19" s="175">
        <f>D19*E19</f>
        <v>4000000</v>
      </c>
      <c r="G19" s="176"/>
      <c r="H19" s="176"/>
      <c r="I19" s="177"/>
      <c r="J19" s="177"/>
    </row>
    <row r="20" spans="1:10">
      <c r="A20" s="172"/>
      <c r="B20" s="173" t="s">
        <v>218</v>
      </c>
      <c r="C20" s="152" t="s">
        <v>219</v>
      </c>
      <c r="D20" s="174">
        <f>4*2</f>
        <v>8</v>
      </c>
      <c r="E20" s="174">
        <f>'[1]05- quy định Định mức chi'!$D$9</f>
        <v>300000</v>
      </c>
      <c r="F20" s="175">
        <f>D20*E20</f>
        <v>2400000</v>
      </c>
      <c r="G20" s="176"/>
      <c r="H20" s="219"/>
      <c r="I20" s="219"/>
      <c r="J20" s="219"/>
    </row>
    <row r="21" spans="1:10" ht="30">
      <c r="A21" s="172"/>
      <c r="B21" s="173" t="s">
        <v>220</v>
      </c>
      <c r="C21" s="152" t="s">
        <v>221</v>
      </c>
      <c r="D21" s="174">
        <v>2</v>
      </c>
      <c r="E21" s="174">
        <f>'[1]05- quy định Định mức chi'!D11</f>
        <v>700000</v>
      </c>
      <c r="F21" s="175">
        <f>D21*E21</f>
        <v>1400000</v>
      </c>
      <c r="G21" s="176"/>
      <c r="H21" s="176"/>
      <c r="I21" s="177"/>
      <c r="J21" s="177"/>
    </row>
    <row r="22" spans="1:10" ht="57">
      <c r="A22" s="167" t="s">
        <v>222</v>
      </c>
      <c r="B22" s="168" t="s">
        <v>223</v>
      </c>
      <c r="C22" s="168"/>
      <c r="D22" s="168"/>
      <c r="E22" s="168"/>
      <c r="F22" s="159">
        <f>F23+F24</f>
        <v>7400000</v>
      </c>
      <c r="G22" s="169"/>
      <c r="H22" s="169"/>
      <c r="I22" s="178"/>
      <c r="J22" s="141"/>
    </row>
    <row r="23" spans="1:10" ht="45">
      <c r="A23" s="170">
        <v>1</v>
      </c>
      <c r="B23" s="171" t="s">
        <v>213</v>
      </c>
      <c r="C23" s="160" t="s">
        <v>214</v>
      </c>
      <c r="D23" s="163">
        <v>1</v>
      </c>
      <c r="E23" s="163">
        <v>200000</v>
      </c>
      <c r="F23" s="164">
        <f>D23*E23</f>
        <v>200000</v>
      </c>
      <c r="G23" s="169"/>
      <c r="H23" s="169"/>
      <c r="I23" s="178"/>
      <c r="J23" s="141"/>
    </row>
    <row r="24" spans="1:10" ht="30">
      <c r="A24" s="170">
        <v>2</v>
      </c>
      <c r="B24" s="171" t="s">
        <v>224</v>
      </c>
      <c r="C24" s="160"/>
      <c r="D24" s="163"/>
      <c r="E24" s="163"/>
      <c r="F24" s="164">
        <f>SUM(F25:F27)</f>
        <v>7200000</v>
      </c>
      <c r="G24" s="169"/>
      <c r="H24" s="169"/>
      <c r="I24" s="141"/>
      <c r="J24" s="141"/>
    </row>
    <row r="25" spans="1:10" ht="30">
      <c r="A25" s="172"/>
      <c r="B25" s="173" t="s">
        <v>216</v>
      </c>
      <c r="C25" s="152" t="s">
        <v>217</v>
      </c>
      <c r="D25" s="174">
        <v>2</v>
      </c>
      <c r="E25" s="174">
        <f>'[1]05- quy định Định mức chi'!D7</f>
        <v>2000000</v>
      </c>
      <c r="F25" s="175">
        <f>D25*E25</f>
        <v>4000000</v>
      </c>
      <c r="G25" s="176"/>
      <c r="H25" s="176"/>
      <c r="I25" s="177"/>
      <c r="J25" s="177"/>
    </row>
    <row r="26" spans="1:10">
      <c r="A26" s="172"/>
      <c r="B26" s="173" t="s">
        <v>225</v>
      </c>
      <c r="C26" s="152" t="s">
        <v>226</v>
      </c>
      <c r="D26" s="174">
        <f>3*2</f>
        <v>6</v>
      </c>
      <c r="E26" s="174">
        <f>'[1]05- quy định Định mức chi'!$D$9</f>
        <v>300000</v>
      </c>
      <c r="F26" s="175">
        <f>D26*E26</f>
        <v>1800000</v>
      </c>
      <c r="G26" s="176"/>
      <c r="H26" s="176"/>
      <c r="I26" s="177"/>
      <c r="J26" s="177"/>
    </row>
    <row r="27" spans="1:10" ht="30">
      <c r="A27" s="172"/>
      <c r="B27" s="173" t="s">
        <v>227</v>
      </c>
      <c r="C27" s="152" t="s">
        <v>221</v>
      </c>
      <c r="D27" s="174">
        <v>2</v>
      </c>
      <c r="E27" s="174">
        <f>'[1]05- quy định Định mức chi'!D11</f>
        <v>700000</v>
      </c>
      <c r="F27" s="175">
        <f>D27*E27</f>
        <v>1400000</v>
      </c>
      <c r="G27" s="176"/>
      <c r="H27" s="176"/>
      <c r="I27" s="177"/>
      <c r="J27" s="177"/>
    </row>
    <row r="28" spans="1:10" ht="42.75">
      <c r="A28" s="167" t="s">
        <v>22</v>
      </c>
      <c r="B28" s="168" t="s">
        <v>228</v>
      </c>
      <c r="C28" s="168"/>
      <c r="D28" s="168"/>
      <c r="E28" s="168"/>
      <c r="F28" s="159">
        <f>F29+F30</f>
        <v>15000000</v>
      </c>
      <c r="G28" s="169"/>
      <c r="H28" s="169"/>
      <c r="I28" s="178"/>
      <c r="J28" s="141"/>
    </row>
    <row r="29" spans="1:10" ht="45">
      <c r="A29" s="170">
        <v>1</v>
      </c>
      <c r="B29" s="171" t="s">
        <v>213</v>
      </c>
      <c r="C29" s="160" t="s">
        <v>214</v>
      </c>
      <c r="D29" s="163">
        <v>1</v>
      </c>
      <c r="E29" s="163">
        <v>300000</v>
      </c>
      <c r="F29" s="164">
        <f>D29*E29</f>
        <v>300000</v>
      </c>
      <c r="G29" s="169"/>
      <c r="H29" s="169"/>
      <c r="I29" s="178"/>
      <c r="J29" s="141"/>
    </row>
    <row r="30" spans="1:10" ht="30">
      <c r="A30" s="170">
        <v>2</v>
      </c>
      <c r="B30" s="171" t="s">
        <v>224</v>
      </c>
      <c r="C30" s="160"/>
      <c r="D30" s="163"/>
      <c r="E30" s="163"/>
      <c r="F30" s="164">
        <f>SUM(F31:F33)</f>
        <v>14700000</v>
      </c>
      <c r="G30" s="169"/>
      <c r="H30" s="169"/>
      <c r="I30" s="141"/>
      <c r="J30" s="141"/>
    </row>
    <row r="31" spans="1:10">
      <c r="A31" s="172"/>
      <c r="B31" s="173" t="s">
        <v>229</v>
      </c>
      <c r="C31" s="152" t="s">
        <v>217</v>
      </c>
      <c r="D31" s="174">
        <v>3</v>
      </c>
      <c r="E31" s="174">
        <f>'[1]05- quy định Định mức chi'!D7</f>
        <v>2000000</v>
      </c>
      <c r="F31" s="175">
        <f>D31*E31</f>
        <v>6000000</v>
      </c>
      <c r="G31" s="176"/>
      <c r="H31" s="176"/>
      <c r="I31" s="177"/>
      <c r="J31" s="177"/>
    </row>
    <row r="32" spans="1:10">
      <c r="A32" s="172"/>
      <c r="B32" s="173" t="s">
        <v>230</v>
      </c>
      <c r="C32" s="152" t="s">
        <v>226</v>
      </c>
      <c r="D32" s="174">
        <f>5*3</f>
        <v>15</v>
      </c>
      <c r="E32" s="174">
        <f>'[1]05- quy định Định mức chi'!$D$9</f>
        <v>300000</v>
      </c>
      <c r="F32" s="175">
        <f>D32*E32</f>
        <v>4500000</v>
      </c>
      <c r="G32" s="176"/>
      <c r="H32" s="176"/>
      <c r="I32" s="177"/>
      <c r="J32" s="177"/>
    </row>
    <row r="33" spans="1:10" ht="30">
      <c r="A33" s="172"/>
      <c r="B33" s="173" t="s">
        <v>231</v>
      </c>
      <c r="C33" s="152" t="s">
        <v>221</v>
      </c>
      <c r="D33" s="174">
        <f>6/2*2</f>
        <v>6</v>
      </c>
      <c r="E33" s="174">
        <f>'[1]05- quy định Định mức chi'!D11</f>
        <v>700000</v>
      </c>
      <c r="F33" s="175">
        <f>D33*E33</f>
        <v>4200000</v>
      </c>
      <c r="G33" s="176"/>
      <c r="H33" s="176"/>
      <c r="I33" s="177"/>
      <c r="J33" s="177"/>
    </row>
  </sheetData>
  <mergeCells count="4">
    <mergeCell ref="A1:F1"/>
    <mergeCell ref="A2:F2"/>
    <mergeCell ref="A3:F3"/>
    <mergeCell ref="H20:J20"/>
  </mergeCells>
  <pageMargins left="0.7" right="0.54" top="0.55000000000000004" bottom="0.61" header="0.3" footer="0.3"/>
  <pageSetup paperSize="9" orientation="portrait" verticalDpi="0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9716-9AC2-4512-9A8E-8B3E2C7C6C39}">
  <dimension ref="A1:J31"/>
  <sheetViews>
    <sheetView zoomScale="70" zoomScaleNormal="70" workbookViewId="0">
      <selection activeCell="J9" sqref="J9"/>
    </sheetView>
  </sheetViews>
  <sheetFormatPr defaultRowHeight="18.75"/>
  <cols>
    <col min="1" max="1" width="5" customWidth="1"/>
    <col min="2" max="2" width="28.109375" customWidth="1"/>
    <col min="4" max="4" width="7.6640625" customWidth="1"/>
    <col min="6" max="6" width="11.109375" customWidth="1"/>
  </cols>
  <sheetData>
    <row r="1" spans="1:10">
      <c r="A1" s="215" t="s">
        <v>239</v>
      </c>
      <c r="B1" s="215"/>
      <c r="C1" s="215"/>
      <c r="D1" s="215"/>
      <c r="E1" s="215"/>
      <c r="F1" s="215"/>
      <c r="G1" s="140"/>
      <c r="H1" s="140"/>
      <c r="I1" s="141"/>
      <c r="J1" s="141"/>
    </row>
    <row r="2" spans="1:10" ht="99" customHeight="1">
      <c r="A2" s="220" t="s">
        <v>242</v>
      </c>
      <c r="B2" s="221"/>
      <c r="C2" s="221"/>
      <c r="D2" s="221"/>
      <c r="E2" s="221"/>
      <c r="F2" s="221"/>
      <c r="G2" s="140"/>
      <c r="H2" s="140"/>
      <c r="I2" s="141"/>
      <c r="J2" s="141"/>
    </row>
    <row r="3" spans="1:10">
      <c r="A3" s="218" t="s">
        <v>232</v>
      </c>
      <c r="B3" s="218"/>
      <c r="C3" s="218"/>
      <c r="D3" s="218"/>
      <c r="E3" s="218"/>
      <c r="F3" s="218"/>
      <c r="G3" s="142"/>
      <c r="H3" s="142"/>
      <c r="I3" s="141"/>
      <c r="J3" s="141"/>
    </row>
    <row r="4" spans="1:10" ht="19.5" thickBot="1">
      <c r="A4" s="143"/>
      <c r="B4" s="144"/>
      <c r="C4" s="145"/>
      <c r="D4" s="143"/>
      <c r="E4" s="144"/>
      <c r="F4" s="146" t="s">
        <v>141</v>
      </c>
      <c r="G4" s="147"/>
      <c r="H4" s="147"/>
      <c r="I4" s="141"/>
      <c r="J4" s="141"/>
    </row>
    <row r="5" spans="1:10" ht="33.75" customHeight="1">
      <c r="A5" s="148" t="s">
        <v>2</v>
      </c>
      <c r="B5" s="148" t="s">
        <v>3</v>
      </c>
      <c r="C5" s="149" t="s">
        <v>4</v>
      </c>
      <c r="D5" s="149" t="s">
        <v>191</v>
      </c>
      <c r="E5" s="149" t="s">
        <v>192</v>
      </c>
      <c r="F5" s="149" t="s">
        <v>193</v>
      </c>
      <c r="G5" s="150"/>
      <c r="H5" s="150"/>
      <c r="I5" s="141"/>
      <c r="J5" s="141"/>
    </row>
    <row r="6" spans="1:10">
      <c r="A6" s="151" t="s">
        <v>194</v>
      </c>
      <c r="B6" s="152" t="s">
        <v>195</v>
      </c>
      <c r="C6" s="152" t="s">
        <v>196</v>
      </c>
      <c r="D6" s="152" t="s">
        <v>197</v>
      </c>
      <c r="E6" s="152" t="s">
        <v>198</v>
      </c>
      <c r="F6" s="152" t="s">
        <v>199</v>
      </c>
      <c r="G6" s="153"/>
      <c r="H6" s="153"/>
      <c r="I6" s="154"/>
      <c r="J6" s="154"/>
    </row>
    <row r="7" spans="1:10">
      <c r="A7" s="155" t="s">
        <v>200</v>
      </c>
      <c r="B7" s="156" t="s">
        <v>201</v>
      </c>
      <c r="C7" s="157"/>
      <c r="D7" s="158"/>
      <c r="E7" s="159"/>
      <c r="F7" s="159">
        <f>F9+F8+F10</f>
        <v>76000000</v>
      </c>
      <c r="G7" s="153"/>
      <c r="H7" s="153"/>
      <c r="I7" s="154"/>
      <c r="J7" s="154"/>
    </row>
    <row r="8" spans="1:10" ht="120">
      <c r="A8" s="160" t="s">
        <v>202</v>
      </c>
      <c r="B8" s="161" t="s">
        <v>203</v>
      </c>
      <c r="C8" s="162" t="s">
        <v>204</v>
      </c>
      <c r="D8" s="163" t="s">
        <v>205</v>
      </c>
      <c r="E8" s="164">
        <f>'[1]03-TH Nộp HS trực tiếp -MT'!E8*50%</f>
        <v>4000000</v>
      </c>
      <c r="F8" s="164">
        <f>D8*E8</f>
        <v>20000000</v>
      </c>
      <c r="G8" s="153"/>
      <c r="H8" s="153"/>
      <c r="I8" s="154"/>
      <c r="J8" s="154"/>
    </row>
    <row r="9" spans="1:10" ht="30">
      <c r="A9" s="160" t="s">
        <v>206</v>
      </c>
      <c r="B9" s="161" t="s">
        <v>133</v>
      </c>
      <c r="C9" s="162" t="s">
        <v>204</v>
      </c>
      <c r="D9" s="163" t="s">
        <v>205</v>
      </c>
      <c r="E9" s="164">
        <f>'[1]03-TH Nộp HS trực tiếp -MT'!E9*50%</f>
        <v>3700000</v>
      </c>
      <c r="F9" s="164">
        <f>D9*E9</f>
        <v>18500000</v>
      </c>
      <c r="G9" s="153"/>
      <c r="H9" s="153"/>
      <c r="I9" s="154"/>
      <c r="J9" s="154"/>
    </row>
    <row r="10" spans="1:10" ht="30">
      <c r="A10" s="160" t="s">
        <v>207</v>
      </c>
      <c r="B10" s="161" t="s">
        <v>134</v>
      </c>
      <c r="C10" s="162" t="s">
        <v>204</v>
      </c>
      <c r="D10" s="163" t="s">
        <v>205</v>
      </c>
      <c r="E10" s="164">
        <f>'[1]03-TH Nộp HS trực tiếp -MT'!E10*50%</f>
        <v>7500000</v>
      </c>
      <c r="F10" s="164">
        <f>D10*E10</f>
        <v>37500000</v>
      </c>
      <c r="G10" s="153"/>
      <c r="H10" s="153"/>
      <c r="I10" s="154"/>
      <c r="J10" s="154"/>
    </row>
    <row r="11" spans="1:10" ht="73.5">
      <c r="A11" s="155" t="s">
        <v>208</v>
      </c>
      <c r="B11" s="156" t="s">
        <v>209</v>
      </c>
      <c r="C11" s="157"/>
      <c r="D11" s="158"/>
      <c r="E11" s="159"/>
      <c r="F11" s="159">
        <f>SUM(F12:F14)</f>
        <v>76000000</v>
      </c>
      <c r="G11" s="165"/>
      <c r="H11" s="165"/>
      <c r="I11" s="166"/>
      <c r="J11" s="166"/>
    </row>
    <row r="12" spans="1:10" ht="120">
      <c r="A12" s="160" t="s">
        <v>202</v>
      </c>
      <c r="B12" s="161" t="s">
        <v>203</v>
      </c>
      <c r="C12" s="162" t="s">
        <v>204</v>
      </c>
      <c r="D12" s="163" t="s">
        <v>205</v>
      </c>
      <c r="E12" s="164">
        <f>E8*100%</f>
        <v>4000000</v>
      </c>
      <c r="F12" s="164">
        <f>D12*E12</f>
        <v>20000000</v>
      </c>
      <c r="G12" s="153"/>
      <c r="H12" s="153"/>
      <c r="I12" s="154"/>
      <c r="J12" s="154"/>
    </row>
    <row r="13" spans="1:10" ht="30">
      <c r="A13" s="160" t="s">
        <v>206</v>
      </c>
      <c r="B13" s="161" t="s">
        <v>133</v>
      </c>
      <c r="C13" s="162" t="s">
        <v>204</v>
      </c>
      <c r="D13" s="163" t="s">
        <v>205</v>
      </c>
      <c r="E13" s="164">
        <f t="shared" ref="E13:E14" si="0">E9*100%</f>
        <v>3700000</v>
      </c>
      <c r="F13" s="164">
        <f>D13*E13</f>
        <v>18500000</v>
      </c>
      <c r="G13" s="153"/>
      <c r="H13" s="153"/>
      <c r="I13" s="154"/>
      <c r="J13" s="154"/>
    </row>
    <row r="14" spans="1:10" ht="30">
      <c r="A14" s="160" t="s">
        <v>207</v>
      </c>
      <c r="B14" s="161" t="s">
        <v>134</v>
      </c>
      <c r="C14" s="162" t="s">
        <v>204</v>
      </c>
      <c r="D14" s="163" t="s">
        <v>205</v>
      </c>
      <c r="E14" s="164">
        <f t="shared" si="0"/>
        <v>7500000</v>
      </c>
      <c r="F14" s="164">
        <f>D14*E14</f>
        <v>37500000</v>
      </c>
      <c r="G14" s="153"/>
      <c r="H14" s="153"/>
      <c r="I14" s="154"/>
      <c r="J14" s="154"/>
    </row>
    <row r="15" spans="1:10" ht="42.75">
      <c r="A15" s="155" t="s">
        <v>210</v>
      </c>
      <c r="B15" s="156" t="s">
        <v>211</v>
      </c>
      <c r="C15" s="157"/>
      <c r="D15" s="158"/>
      <c r="E15" s="159"/>
      <c r="F15" s="159"/>
      <c r="G15" s="165"/>
      <c r="H15" s="165"/>
      <c r="I15" s="166"/>
      <c r="J15" s="166"/>
    </row>
    <row r="16" spans="1:10" ht="114">
      <c r="A16" s="167" t="s">
        <v>9</v>
      </c>
      <c r="B16" s="168" t="s">
        <v>212</v>
      </c>
      <c r="C16" s="168"/>
      <c r="D16" s="168"/>
      <c r="E16" s="179"/>
      <c r="F16" s="159">
        <f>F17+F18</f>
        <v>4000000</v>
      </c>
      <c r="G16" s="169"/>
      <c r="H16" s="169"/>
      <c r="I16" s="141"/>
      <c r="J16" s="141"/>
    </row>
    <row r="17" spans="1:10" ht="45">
      <c r="A17" s="170">
        <v>1</v>
      </c>
      <c r="B17" s="171" t="s">
        <v>213</v>
      </c>
      <c r="C17" s="160" t="s">
        <v>214</v>
      </c>
      <c r="D17" s="163">
        <v>1</v>
      </c>
      <c r="E17" s="164">
        <v>200000</v>
      </c>
      <c r="F17" s="164">
        <f>D17*E17</f>
        <v>200000</v>
      </c>
      <c r="G17" s="169"/>
      <c r="H17" s="169"/>
      <c r="I17" s="141"/>
      <c r="J17" s="141"/>
    </row>
    <row r="18" spans="1:10" ht="30">
      <c r="A18" s="170">
        <v>2</v>
      </c>
      <c r="B18" s="171" t="s">
        <v>215</v>
      </c>
      <c r="C18" s="160"/>
      <c r="D18" s="163"/>
      <c r="E18" s="164"/>
      <c r="F18" s="164">
        <f>SUM(F19:F20)</f>
        <v>3800000</v>
      </c>
      <c r="G18" s="169"/>
      <c r="H18" s="169"/>
      <c r="I18" s="141"/>
      <c r="J18" s="141"/>
    </row>
    <row r="19" spans="1:10" ht="30">
      <c r="A19" s="172"/>
      <c r="B19" s="173" t="s">
        <v>233</v>
      </c>
      <c r="C19" s="152" t="s">
        <v>217</v>
      </c>
      <c r="D19" s="174">
        <v>1</v>
      </c>
      <c r="E19" s="175">
        <f>'[1]05- quy định Định mức chi'!D7</f>
        <v>2000000</v>
      </c>
      <c r="F19" s="175">
        <f>D19*E19</f>
        <v>2000000</v>
      </c>
      <c r="G19" s="176"/>
      <c r="H19" s="176"/>
      <c r="I19" s="177"/>
      <c r="J19" s="177"/>
    </row>
    <row r="20" spans="1:10" ht="30">
      <c r="A20" s="172"/>
      <c r="B20" s="173" t="s">
        <v>234</v>
      </c>
      <c r="C20" s="152" t="s">
        <v>219</v>
      </c>
      <c r="D20" s="174">
        <v>6</v>
      </c>
      <c r="E20" s="175">
        <f>'[1]05- quy định Định mức chi'!$D$9</f>
        <v>300000</v>
      </c>
      <c r="F20" s="175">
        <f>D20*E20</f>
        <v>1800000</v>
      </c>
      <c r="G20" s="176"/>
      <c r="H20" s="219"/>
      <c r="I20" s="219"/>
      <c r="J20" s="219"/>
    </row>
    <row r="21" spans="1:10" ht="42.75">
      <c r="A21" s="167" t="s">
        <v>222</v>
      </c>
      <c r="B21" s="168" t="s">
        <v>223</v>
      </c>
      <c r="C21" s="168"/>
      <c r="D21" s="168"/>
      <c r="E21" s="179"/>
      <c r="F21" s="159">
        <f>F22+F23</f>
        <v>3700000</v>
      </c>
      <c r="G21" s="169"/>
      <c r="H21" s="169"/>
      <c r="I21" s="178"/>
      <c r="J21" s="141"/>
    </row>
    <row r="22" spans="1:10" ht="45">
      <c r="A22" s="170">
        <v>1</v>
      </c>
      <c r="B22" s="171" t="s">
        <v>213</v>
      </c>
      <c r="C22" s="160" t="s">
        <v>214</v>
      </c>
      <c r="D22" s="163">
        <v>1</v>
      </c>
      <c r="E22" s="164">
        <v>200000</v>
      </c>
      <c r="F22" s="164">
        <f>D22*E22</f>
        <v>200000</v>
      </c>
      <c r="G22" s="169"/>
      <c r="H22" s="169"/>
      <c r="I22" s="178"/>
      <c r="J22" s="141"/>
    </row>
    <row r="23" spans="1:10" ht="30">
      <c r="A23" s="170">
        <v>2</v>
      </c>
      <c r="B23" s="171" t="s">
        <v>224</v>
      </c>
      <c r="C23" s="160"/>
      <c r="D23" s="163"/>
      <c r="E23" s="164"/>
      <c r="F23" s="164">
        <f>SUM(F24:F25)</f>
        <v>3500000</v>
      </c>
      <c r="G23" s="169"/>
      <c r="H23" s="169"/>
      <c r="I23" s="141"/>
      <c r="J23" s="141"/>
    </row>
    <row r="24" spans="1:10" ht="30">
      <c r="A24" s="172"/>
      <c r="B24" s="173" t="s">
        <v>233</v>
      </c>
      <c r="C24" s="152" t="s">
        <v>217</v>
      </c>
      <c r="D24" s="174">
        <v>1</v>
      </c>
      <c r="E24" s="175">
        <f>'[1]05- quy định Định mức chi'!D7</f>
        <v>2000000</v>
      </c>
      <c r="F24" s="175">
        <f>D24*E24</f>
        <v>2000000</v>
      </c>
      <c r="G24" s="176"/>
      <c r="H24" s="176"/>
      <c r="I24" s="177"/>
      <c r="J24" s="177"/>
    </row>
    <row r="25" spans="1:10" ht="30">
      <c r="A25" s="172"/>
      <c r="B25" s="173" t="s">
        <v>235</v>
      </c>
      <c r="C25" s="152" t="s">
        <v>226</v>
      </c>
      <c r="D25" s="174">
        <v>5</v>
      </c>
      <c r="E25" s="175">
        <f>'[1]05- quy định Định mức chi'!$D$9</f>
        <v>300000</v>
      </c>
      <c r="F25" s="175">
        <f>D25*E25</f>
        <v>1500000</v>
      </c>
      <c r="G25" s="176"/>
      <c r="H25" s="176"/>
      <c r="I25" s="177"/>
      <c r="J25" s="177"/>
    </row>
    <row r="26" spans="1:10" ht="42.75">
      <c r="A26" s="167" t="s">
        <v>22</v>
      </c>
      <c r="B26" s="168" t="s">
        <v>228</v>
      </c>
      <c r="C26" s="168"/>
      <c r="D26" s="168"/>
      <c r="E26" s="179"/>
      <c r="F26" s="159">
        <f>F27+F28</f>
        <v>7500000</v>
      </c>
      <c r="G26" s="169"/>
      <c r="H26" s="169"/>
      <c r="I26" s="178"/>
      <c r="J26" s="141"/>
    </row>
    <row r="27" spans="1:10" ht="45">
      <c r="A27" s="170">
        <v>1</v>
      </c>
      <c r="B27" s="171" t="s">
        <v>213</v>
      </c>
      <c r="C27" s="160" t="s">
        <v>214</v>
      </c>
      <c r="D27" s="163">
        <v>1</v>
      </c>
      <c r="E27" s="164">
        <v>300000</v>
      </c>
      <c r="F27" s="164">
        <f>D27*E27</f>
        <v>300000</v>
      </c>
      <c r="G27" s="169"/>
      <c r="H27" s="169"/>
      <c r="I27" s="178"/>
      <c r="J27" s="141"/>
    </row>
    <row r="28" spans="1:10" ht="30">
      <c r="A28" s="170">
        <v>2</v>
      </c>
      <c r="B28" s="171" t="s">
        <v>224</v>
      </c>
      <c r="C28" s="160"/>
      <c r="D28" s="163"/>
      <c r="E28" s="164"/>
      <c r="F28" s="164">
        <f>SUM(F29:F31)</f>
        <v>7200000</v>
      </c>
      <c r="G28" s="169"/>
      <c r="H28" s="169"/>
      <c r="I28" s="141"/>
      <c r="J28" s="141"/>
    </row>
    <row r="29" spans="1:10">
      <c r="A29" s="172"/>
      <c r="B29" s="173" t="s">
        <v>229</v>
      </c>
      <c r="C29" s="152" t="s">
        <v>217</v>
      </c>
      <c r="D29" s="174">
        <v>2</v>
      </c>
      <c r="E29" s="175">
        <f>'[1]05- quy định Định mức chi'!D7</f>
        <v>2000000</v>
      </c>
      <c r="F29" s="175">
        <f>D29*E29</f>
        <v>4000000</v>
      </c>
      <c r="G29" s="176"/>
      <c r="H29" s="176"/>
      <c r="I29" s="177"/>
      <c r="J29" s="177"/>
    </row>
    <row r="30" spans="1:10" ht="30">
      <c r="A30" s="172"/>
      <c r="B30" s="173" t="s">
        <v>236</v>
      </c>
      <c r="C30" s="152" t="s">
        <v>226</v>
      </c>
      <c r="D30" s="174">
        <f>3*2</f>
        <v>6</v>
      </c>
      <c r="E30" s="175">
        <f>'[1]05- quy định Định mức chi'!$D$9</f>
        <v>300000</v>
      </c>
      <c r="F30" s="175">
        <f>D30*E30</f>
        <v>1800000</v>
      </c>
      <c r="G30" s="176"/>
      <c r="H30" s="176"/>
      <c r="I30" s="177"/>
      <c r="J30" s="177"/>
    </row>
    <row r="31" spans="1:10" ht="45">
      <c r="A31" s="172"/>
      <c r="B31" s="173" t="s">
        <v>237</v>
      </c>
      <c r="C31" s="152" t="s">
        <v>221</v>
      </c>
      <c r="D31" s="174">
        <v>2</v>
      </c>
      <c r="E31" s="175">
        <f>'[1]05- quy định Định mức chi'!D11</f>
        <v>700000</v>
      </c>
      <c r="F31" s="175">
        <f>D31*E31</f>
        <v>1400000</v>
      </c>
      <c r="G31" s="176"/>
      <c r="H31" s="176"/>
      <c r="I31" s="177"/>
      <c r="J31" s="177"/>
    </row>
  </sheetData>
  <mergeCells count="4">
    <mergeCell ref="A1:F1"/>
    <mergeCell ref="A2:F2"/>
    <mergeCell ref="A3:F3"/>
    <mergeCell ref="H20:J20"/>
  </mergeCells>
  <pageMargins left="0.7" right="0.7" top="0.59" bottom="0.63" header="0.3" footer="0.3"/>
  <pageSetup paperSize="9" orientation="portrait" verticalDpi="0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3"/>
  <sheetViews>
    <sheetView zoomScale="70" zoomScaleNormal="70" zoomScaleSheetLayoutView="96" zoomScalePageLayoutView="85" workbookViewId="0">
      <pane xSplit="3" ySplit="8" topLeftCell="D201" activePane="bottomRight" state="frozen"/>
      <selection pane="topRight" activeCell="D1" sqref="D1"/>
      <selection pane="bottomLeft" activeCell="A4" sqref="A4"/>
      <selection pane="bottomRight" activeCell="J209" sqref="J209"/>
    </sheetView>
  </sheetViews>
  <sheetFormatPr defaultColWidth="8.88671875" defaultRowHeight="18.75"/>
  <cols>
    <col min="1" max="1" width="4.77734375" style="40" customWidth="1"/>
    <col min="2" max="2" width="22.109375" style="41" customWidth="1"/>
    <col min="3" max="3" width="7.5546875" style="41" customWidth="1"/>
    <col min="4" max="4" width="9.88671875" style="41" customWidth="1"/>
    <col min="5" max="5" width="15.88671875" style="41" hidden="1" customWidth="1"/>
    <col min="6" max="6" width="8.88671875" style="41" customWidth="1"/>
    <col min="7" max="7" width="8.44140625" style="41" customWidth="1"/>
    <col min="8" max="8" width="10" style="41" customWidth="1"/>
    <col min="9" max="9" width="8.44140625" style="41" customWidth="1"/>
    <col min="10" max="10" width="9" style="41" customWidth="1"/>
    <col min="11" max="11" width="5.88671875" style="41" customWidth="1"/>
    <col min="12" max="12" width="4.44140625" style="41" customWidth="1"/>
    <col min="13" max="13" width="4.21875" style="41" customWidth="1"/>
    <col min="14" max="14" width="7" style="41" customWidth="1"/>
    <col min="15" max="15" width="9.21875" style="73" customWidth="1"/>
    <col min="16" max="16" width="9.21875" style="41" hidden="1" customWidth="1"/>
    <col min="17" max="30" width="0" style="41" hidden="1" customWidth="1"/>
    <col min="31" max="16384" width="8.88671875" style="41"/>
  </cols>
  <sheetData>
    <row r="1" spans="1:18">
      <c r="A1" s="108"/>
      <c r="B1" s="109" t="s">
        <v>174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17"/>
      <c r="P1" s="20"/>
    </row>
    <row r="2" spans="1:18">
      <c r="A2" s="222" t="s">
        <v>105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76"/>
      <c r="O2" s="117"/>
      <c r="P2" s="20"/>
    </row>
    <row r="3" spans="1:18" ht="12" customHeight="1">
      <c r="A3" s="108"/>
      <c r="B3" s="109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117"/>
      <c r="P3" s="20"/>
    </row>
    <row r="4" spans="1:18" ht="42" customHeight="1">
      <c r="A4" s="194" t="s">
        <v>120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10"/>
      <c r="O4" s="118"/>
      <c r="P4" s="42"/>
    </row>
    <row r="5" spans="1:18" ht="27" customHeight="1">
      <c r="A5" s="194" t="s">
        <v>119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11"/>
      <c r="O5" s="119"/>
      <c r="P5" s="43"/>
    </row>
    <row r="6" spans="1:18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20"/>
    </row>
    <row r="7" spans="1:18" ht="28.5" customHeight="1">
      <c r="A7" s="186" t="s">
        <v>2</v>
      </c>
      <c r="B7" s="186" t="s">
        <v>3</v>
      </c>
      <c r="C7" s="186" t="s">
        <v>4</v>
      </c>
      <c r="D7" s="227" t="s">
        <v>98</v>
      </c>
      <c r="E7" s="227" t="s">
        <v>104</v>
      </c>
      <c r="F7" s="227" t="s">
        <v>0</v>
      </c>
      <c r="G7" s="228"/>
      <c r="H7" s="228"/>
      <c r="I7" s="227" t="s">
        <v>107</v>
      </c>
      <c r="J7" s="227"/>
      <c r="K7" s="227"/>
      <c r="L7" s="227" t="s">
        <v>91</v>
      </c>
      <c r="M7" s="227" t="s">
        <v>70</v>
      </c>
      <c r="N7" s="223" t="s">
        <v>121</v>
      </c>
      <c r="O7" s="225" t="s">
        <v>92</v>
      </c>
      <c r="P7" s="47"/>
    </row>
    <row r="8" spans="1:18" ht="51.75" customHeight="1">
      <c r="A8" s="186"/>
      <c r="B8" s="186"/>
      <c r="C8" s="186"/>
      <c r="D8" s="227"/>
      <c r="E8" s="227"/>
      <c r="F8" s="92" t="s">
        <v>5</v>
      </c>
      <c r="G8" s="92" t="s">
        <v>6</v>
      </c>
      <c r="H8" s="92" t="s">
        <v>7</v>
      </c>
      <c r="I8" s="92" t="s">
        <v>5</v>
      </c>
      <c r="J8" s="92" t="s">
        <v>6</v>
      </c>
      <c r="K8" s="92" t="s">
        <v>8</v>
      </c>
      <c r="L8" s="227"/>
      <c r="M8" s="227"/>
      <c r="N8" s="224"/>
      <c r="O8" s="226"/>
      <c r="P8" s="44"/>
    </row>
    <row r="9" spans="1:18" ht="63.75">
      <c r="A9" s="112" t="s">
        <v>9</v>
      </c>
      <c r="B9" s="113" t="s">
        <v>79</v>
      </c>
      <c r="C9" s="113"/>
      <c r="D9" s="125"/>
      <c r="E9" s="125"/>
      <c r="F9" s="126"/>
      <c r="G9" s="126"/>
      <c r="H9" s="126"/>
      <c r="I9" s="126"/>
      <c r="J9" s="126"/>
      <c r="K9" s="126"/>
      <c r="L9" s="125"/>
      <c r="M9" s="125"/>
      <c r="N9" s="129"/>
      <c r="O9" s="121"/>
      <c r="P9" s="44"/>
    </row>
    <row r="10" spans="1:18" ht="48">
      <c r="A10" s="114" t="s">
        <v>9</v>
      </c>
      <c r="B10" s="115" t="s">
        <v>80</v>
      </c>
      <c r="C10" s="115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129"/>
      <c r="O10" s="121"/>
      <c r="P10" s="44"/>
    </row>
    <row r="11" spans="1:18" ht="63.75">
      <c r="A11" s="114" t="s">
        <v>10</v>
      </c>
      <c r="B11" s="115" t="s">
        <v>81</v>
      </c>
      <c r="C11" s="115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29"/>
      <c r="O11" s="121"/>
      <c r="P11" s="44"/>
    </row>
    <row r="12" spans="1:18">
      <c r="A12" s="114" t="s">
        <v>11</v>
      </c>
      <c r="B12" s="115" t="s">
        <v>72</v>
      </c>
      <c r="C12" s="115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129"/>
      <c r="O12" s="121"/>
      <c r="P12" s="44"/>
    </row>
    <row r="13" spans="1:18" ht="31.5">
      <c r="A13" s="114"/>
      <c r="B13" s="116" t="s">
        <v>176</v>
      </c>
      <c r="C13" s="94" t="s">
        <v>12</v>
      </c>
      <c r="D13" s="127">
        <f>(F13+I13)/2</f>
        <v>1041074</v>
      </c>
      <c r="E13" s="127">
        <f>D13+(D13*20%)</f>
        <v>1249288.8</v>
      </c>
      <c r="F13" s="127">
        <f>SUM(G13:H13)</f>
        <v>1582148</v>
      </c>
      <c r="G13" s="127">
        <v>150000</v>
      </c>
      <c r="H13" s="130">
        <v>1432148</v>
      </c>
      <c r="I13" s="127">
        <f>SUM(J13:J13)</f>
        <v>500000</v>
      </c>
      <c r="J13" s="127">
        <v>500000</v>
      </c>
      <c r="K13" s="127" t="s">
        <v>13</v>
      </c>
      <c r="L13" s="131">
        <f>D13/F13</f>
        <v>0.6580130303865378</v>
      </c>
      <c r="M13" s="131">
        <f>D13/I13</f>
        <v>2.0821480000000001</v>
      </c>
      <c r="N13" s="127">
        <v>700000</v>
      </c>
      <c r="O13" s="122"/>
      <c r="P13" s="48"/>
      <c r="Q13" s="41">
        <f>I13/F13</f>
        <v>0.3160260607730756</v>
      </c>
      <c r="R13" s="41">
        <f>I13/G13</f>
        <v>3.3333333333333335</v>
      </c>
    </row>
    <row r="14" spans="1:18" ht="37.5">
      <c r="A14" s="114"/>
      <c r="B14" s="116" t="s">
        <v>177</v>
      </c>
      <c r="C14" s="94" t="s">
        <v>12</v>
      </c>
      <c r="D14" s="127">
        <f>(F14+I14)/2</f>
        <v>1166074</v>
      </c>
      <c r="E14" s="127">
        <f t="shared" ref="E14:E77" si="0">D14+(D14*20%)</f>
        <v>1399288.8</v>
      </c>
      <c r="F14" s="127">
        <f t="shared" ref="F14:F17" si="1">SUM(G14:H14)</f>
        <v>1582148</v>
      </c>
      <c r="G14" s="127">
        <v>150000</v>
      </c>
      <c r="H14" s="130">
        <v>1432148</v>
      </c>
      <c r="I14" s="127">
        <f>SUM(J14:J14)</f>
        <v>750000</v>
      </c>
      <c r="J14" s="127">
        <v>750000</v>
      </c>
      <c r="K14" s="127" t="s">
        <v>13</v>
      </c>
      <c r="L14" s="131">
        <f t="shared" ref="L14:L27" si="2">D14/F14</f>
        <v>0.73701954557980665</v>
      </c>
      <c r="M14" s="131">
        <f t="shared" ref="M14:M27" si="3">D14/I14</f>
        <v>1.5547653333333333</v>
      </c>
      <c r="N14" s="127">
        <v>700000</v>
      </c>
      <c r="O14" s="122"/>
      <c r="P14" s="48"/>
      <c r="Q14" s="41">
        <f t="shared" ref="Q14:Q77" si="4">I14/F14</f>
        <v>0.4740390911596134</v>
      </c>
      <c r="R14" s="41">
        <f t="shared" ref="R14:R77" si="5">I14/G14</f>
        <v>5</v>
      </c>
    </row>
    <row r="15" spans="1:18" ht="37.5">
      <c r="A15" s="114"/>
      <c r="B15" s="116" t="s">
        <v>178</v>
      </c>
      <c r="C15" s="94" t="s">
        <v>12</v>
      </c>
      <c r="D15" s="127">
        <f>(F15+I15)/2</f>
        <v>1291074</v>
      </c>
      <c r="E15" s="127">
        <f t="shared" si="0"/>
        <v>1549288.8</v>
      </c>
      <c r="F15" s="127">
        <f t="shared" si="1"/>
        <v>1582148</v>
      </c>
      <c r="G15" s="127">
        <v>150000</v>
      </c>
      <c r="H15" s="130">
        <v>1432148</v>
      </c>
      <c r="I15" s="127">
        <f>SUM(J15:J15)</f>
        <v>1000000</v>
      </c>
      <c r="J15" s="127">
        <v>1000000</v>
      </c>
      <c r="K15" s="127" t="s">
        <v>13</v>
      </c>
      <c r="L15" s="131">
        <f t="shared" si="2"/>
        <v>0.8160260607730756</v>
      </c>
      <c r="M15" s="131">
        <f t="shared" si="3"/>
        <v>1.2910740000000001</v>
      </c>
      <c r="N15" s="127">
        <v>700000</v>
      </c>
      <c r="O15" s="122"/>
      <c r="P15" s="48"/>
      <c r="Q15" s="41">
        <f t="shared" si="4"/>
        <v>0.6320521215461512</v>
      </c>
      <c r="R15" s="41">
        <f t="shared" si="5"/>
        <v>6.666666666666667</v>
      </c>
    </row>
    <row r="16" spans="1:18" ht="37.5">
      <c r="A16" s="114"/>
      <c r="B16" s="116" t="s">
        <v>179</v>
      </c>
      <c r="C16" s="94" t="s">
        <v>12</v>
      </c>
      <c r="D16" s="127">
        <f>(F16+I16)/2</f>
        <v>1541074</v>
      </c>
      <c r="E16" s="127">
        <f t="shared" si="0"/>
        <v>1849288.8</v>
      </c>
      <c r="F16" s="127">
        <f t="shared" si="1"/>
        <v>1582148</v>
      </c>
      <c r="G16" s="127">
        <v>150000</v>
      </c>
      <c r="H16" s="130">
        <v>1432148</v>
      </c>
      <c r="I16" s="127">
        <f>SUM(J16:J16)</f>
        <v>1500000</v>
      </c>
      <c r="J16" s="127">
        <v>1500000</v>
      </c>
      <c r="K16" s="127" t="s">
        <v>13</v>
      </c>
      <c r="L16" s="131">
        <f t="shared" si="2"/>
        <v>0.9740390911596134</v>
      </c>
      <c r="M16" s="131">
        <f t="shared" si="3"/>
        <v>1.0273826666666668</v>
      </c>
      <c r="N16" s="127">
        <v>700000</v>
      </c>
      <c r="O16" s="122"/>
      <c r="P16" s="48"/>
      <c r="Q16" s="41">
        <f t="shared" si="4"/>
        <v>0.9480781823192268</v>
      </c>
      <c r="R16" s="41">
        <f t="shared" si="5"/>
        <v>10</v>
      </c>
    </row>
    <row r="17" spans="1:18" ht="34.5">
      <c r="A17" s="114"/>
      <c r="B17" s="116" t="s">
        <v>180</v>
      </c>
      <c r="C17" s="94" t="s">
        <v>12</v>
      </c>
      <c r="D17" s="127">
        <f>(F17+I17)/2</f>
        <v>1791074</v>
      </c>
      <c r="E17" s="127">
        <f t="shared" si="0"/>
        <v>2149288.7999999998</v>
      </c>
      <c r="F17" s="127">
        <f t="shared" si="1"/>
        <v>1582148</v>
      </c>
      <c r="G17" s="127">
        <v>150000</v>
      </c>
      <c r="H17" s="130">
        <v>1432148</v>
      </c>
      <c r="I17" s="127">
        <f>SUM(J17:J17)</f>
        <v>2000000</v>
      </c>
      <c r="J17" s="127">
        <v>2000000</v>
      </c>
      <c r="K17" s="127" t="s">
        <v>13</v>
      </c>
      <c r="L17" s="131">
        <f t="shared" si="2"/>
        <v>1.1320521215461512</v>
      </c>
      <c r="M17" s="131">
        <f t="shared" si="3"/>
        <v>0.89553700000000003</v>
      </c>
      <c r="N17" s="127">
        <v>700000</v>
      </c>
      <c r="O17" s="122"/>
      <c r="P17" s="48"/>
      <c r="Q17" s="41">
        <f t="shared" si="4"/>
        <v>1.2641042430923024</v>
      </c>
      <c r="R17" s="41">
        <f t="shared" si="5"/>
        <v>13.333333333333334</v>
      </c>
    </row>
    <row r="18" spans="1:18">
      <c r="A18" s="114" t="s">
        <v>14</v>
      </c>
      <c r="B18" s="115" t="s">
        <v>73</v>
      </c>
      <c r="C18" s="115"/>
      <c r="D18" s="68"/>
      <c r="E18" s="127">
        <f t="shared" si="0"/>
        <v>0</v>
      </c>
      <c r="F18" s="68"/>
      <c r="G18" s="68"/>
      <c r="H18" s="68"/>
      <c r="I18" s="68"/>
      <c r="J18" s="68"/>
      <c r="K18" s="68"/>
      <c r="L18" s="131"/>
      <c r="M18" s="131"/>
      <c r="N18" s="127"/>
      <c r="O18" s="121"/>
      <c r="P18" s="44"/>
      <c r="Q18" s="41" t="e">
        <f t="shared" si="4"/>
        <v>#DIV/0!</v>
      </c>
      <c r="R18" s="41" t="e">
        <f t="shared" si="5"/>
        <v>#DIV/0!</v>
      </c>
    </row>
    <row r="19" spans="1:18" ht="31.5">
      <c r="A19" s="114"/>
      <c r="B19" s="116" t="s">
        <v>176</v>
      </c>
      <c r="C19" s="94" t="s">
        <v>12</v>
      </c>
      <c r="D19" s="127">
        <f>SUM(J19+F19)/2</f>
        <v>968574</v>
      </c>
      <c r="E19" s="127">
        <f t="shared" si="0"/>
        <v>1162288.8</v>
      </c>
      <c r="F19" s="127">
        <f t="shared" ref="F19:F23" si="6">SUM(G19:H19)</f>
        <v>1537148</v>
      </c>
      <c r="G19" s="127">
        <v>105000</v>
      </c>
      <c r="H19" s="130">
        <v>1432148</v>
      </c>
      <c r="I19" s="127">
        <f>SUM(J19:J19)</f>
        <v>400000</v>
      </c>
      <c r="J19" s="127">
        <f t="shared" ref="J19:J23" si="7">J13*80%</f>
        <v>400000</v>
      </c>
      <c r="K19" s="127" t="s">
        <v>13</v>
      </c>
      <c r="L19" s="131">
        <f t="shared" si="2"/>
        <v>0.6301110888476581</v>
      </c>
      <c r="M19" s="131">
        <f t="shared" si="3"/>
        <v>2.4214349999999998</v>
      </c>
      <c r="N19" s="127">
        <v>300000</v>
      </c>
      <c r="O19" s="121"/>
      <c r="P19" s="44"/>
      <c r="Q19" s="41">
        <f t="shared" si="4"/>
        <v>0.26022217769531625</v>
      </c>
      <c r="R19" s="41">
        <f t="shared" si="5"/>
        <v>3.8095238095238093</v>
      </c>
    </row>
    <row r="20" spans="1:18" ht="37.5">
      <c r="A20" s="114"/>
      <c r="B20" s="116" t="s">
        <v>177</v>
      </c>
      <c r="C20" s="94" t="s">
        <v>12</v>
      </c>
      <c r="D20" s="127">
        <f t="shared" ref="D20:D23" si="8">SUM(J20+F20)/2</f>
        <v>1068574</v>
      </c>
      <c r="E20" s="127">
        <f t="shared" si="0"/>
        <v>1282288.8</v>
      </c>
      <c r="F20" s="127">
        <f t="shared" si="6"/>
        <v>1537148</v>
      </c>
      <c r="G20" s="127">
        <v>105000</v>
      </c>
      <c r="H20" s="130">
        <v>1432148</v>
      </c>
      <c r="I20" s="127">
        <f>SUM(J20:J20)</f>
        <v>600000</v>
      </c>
      <c r="J20" s="127">
        <f t="shared" si="7"/>
        <v>600000</v>
      </c>
      <c r="K20" s="127" t="s">
        <v>13</v>
      </c>
      <c r="L20" s="131">
        <f t="shared" si="2"/>
        <v>0.6951666332714872</v>
      </c>
      <c r="M20" s="131">
        <f t="shared" si="3"/>
        <v>1.7809566666666667</v>
      </c>
      <c r="N20" s="127">
        <v>300000</v>
      </c>
      <c r="O20" s="121"/>
      <c r="P20" s="44"/>
      <c r="Q20" s="41">
        <f t="shared" si="4"/>
        <v>0.3903332665429744</v>
      </c>
      <c r="R20" s="41">
        <f t="shared" si="5"/>
        <v>5.7142857142857144</v>
      </c>
    </row>
    <row r="21" spans="1:18" ht="37.5">
      <c r="A21" s="114"/>
      <c r="B21" s="116" t="s">
        <v>178</v>
      </c>
      <c r="C21" s="94" t="s">
        <v>12</v>
      </c>
      <c r="D21" s="127">
        <f t="shared" si="8"/>
        <v>1168574</v>
      </c>
      <c r="E21" s="127">
        <f t="shared" si="0"/>
        <v>1402288.8</v>
      </c>
      <c r="F21" s="127">
        <f t="shared" si="6"/>
        <v>1537148</v>
      </c>
      <c r="G21" s="127">
        <v>105000</v>
      </c>
      <c r="H21" s="130">
        <v>1432148</v>
      </c>
      <c r="I21" s="127">
        <f>SUM(J21:J21)</f>
        <v>800000</v>
      </c>
      <c r="J21" s="127">
        <f t="shared" si="7"/>
        <v>800000</v>
      </c>
      <c r="K21" s="127" t="s">
        <v>13</v>
      </c>
      <c r="L21" s="131">
        <f t="shared" si="2"/>
        <v>0.7602221776953163</v>
      </c>
      <c r="M21" s="131">
        <f t="shared" si="3"/>
        <v>1.4607174999999999</v>
      </c>
      <c r="N21" s="127">
        <v>300000</v>
      </c>
      <c r="O21" s="121"/>
      <c r="P21" s="44"/>
      <c r="Q21" s="41">
        <f t="shared" si="4"/>
        <v>0.5204443553906325</v>
      </c>
      <c r="R21" s="41">
        <f t="shared" si="5"/>
        <v>7.6190476190476186</v>
      </c>
    </row>
    <row r="22" spans="1:18" ht="37.5">
      <c r="A22" s="114"/>
      <c r="B22" s="116" t="s">
        <v>179</v>
      </c>
      <c r="C22" s="94" t="s">
        <v>12</v>
      </c>
      <c r="D22" s="127">
        <f t="shared" si="8"/>
        <v>1368574</v>
      </c>
      <c r="E22" s="127">
        <f t="shared" si="0"/>
        <v>1642288.8</v>
      </c>
      <c r="F22" s="127">
        <f t="shared" si="6"/>
        <v>1537148</v>
      </c>
      <c r="G22" s="127">
        <v>105000</v>
      </c>
      <c r="H22" s="130">
        <v>1432148</v>
      </c>
      <c r="I22" s="127">
        <f>SUM(J22:J22)</f>
        <v>1200000</v>
      </c>
      <c r="J22" s="127">
        <f t="shared" si="7"/>
        <v>1200000</v>
      </c>
      <c r="K22" s="127" t="s">
        <v>13</v>
      </c>
      <c r="L22" s="131">
        <f t="shared" si="2"/>
        <v>0.8903332665429744</v>
      </c>
      <c r="M22" s="131">
        <f t="shared" si="3"/>
        <v>1.1404783333333333</v>
      </c>
      <c r="N22" s="127">
        <v>300000</v>
      </c>
      <c r="O22" s="121"/>
      <c r="P22" s="44"/>
      <c r="Q22" s="41">
        <f t="shared" si="4"/>
        <v>0.7806665330859488</v>
      </c>
      <c r="R22" s="41">
        <f t="shared" si="5"/>
        <v>11.428571428571429</v>
      </c>
    </row>
    <row r="23" spans="1:18" ht="34.5">
      <c r="A23" s="114"/>
      <c r="B23" s="116" t="s">
        <v>180</v>
      </c>
      <c r="C23" s="94" t="s">
        <v>12</v>
      </c>
      <c r="D23" s="127">
        <f t="shared" si="8"/>
        <v>1568574</v>
      </c>
      <c r="E23" s="127">
        <f t="shared" si="0"/>
        <v>1882288.8</v>
      </c>
      <c r="F23" s="127">
        <f t="shared" si="6"/>
        <v>1537148</v>
      </c>
      <c r="G23" s="127">
        <v>105000</v>
      </c>
      <c r="H23" s="130">
        <v>1432148</v>
      </c>
      <c r="I23" s="127">
        <f>SUM(J23:J23)</f>
        <v>1600000</v>
      </c>
      <c r="J23" s="127">
        <f t="shared" si="7"/>
        <v>1600000</v>
      </c>
      <c r="K23" s="127" t="s">
        <v>13</v>
      </c>
      <c r="L23" s="131">
        <f t="shared" si="2"/>
        <v>1.0204443553906326</v>
      </c>
      <c r="M23" s="131">
        <f t="shared" si="3"/>
        <v>0.98035874999999995</v>
      </c>
      <c r="N23" s="127">
        <v>300000</v>
      </c>
      <c r="O23" s="121"/>
      <c r="P23" s="44"/>
      <c r="Q23" s="41">
        <f t="shared" si="4"/>
        <v>1.040888710781265</v>
      </c>
      <c r="R23" s="41">
        <f t="shared" si="5"/>
        <v>15.238095238095237</v>
      </c>
    </row>
    <row r="24" spans="1:18" ht="63.75">
      <c r="A24" s="114" t="s">
        <v>15</v>
      </c>
      <c r="B24" s="115" t="s">
        <v>122</v>
      </c>
      <c r="C24" s="115"/>
      <c r="D24" s="68"/>
      <c r="E24" s="127">
        <f t="shared" si="0"/>
        <v>0</v>
      </c>
      <c r="F24" s="68"/>
      <c r="G24" s="68"/>
      <c r="H24" s="68"/>
      <c r="I24" s="68"/>
      <c r="J24" s="68"/>
      <c r="K24" s="68"/>
      <c r="L24" s="131"/>
      <c r="M24" s="131"/>
      <c r="N24" s="129"/>
      <c r="O24" s="121"/>
      <c r="P24" s="44"/>
      <c r="Q24" s="41" t="e">
        <f t="shared" si="4"/>
        <v>#DIV/0!</v>
      </c>
      <c r="R24" s="41" t="e">
        <f t="shared" si="5"/>
        <v>#DIV/0!</v>
      </c>
    </row>
    <row r="25" spans="1:18">
      <c r="A25" s="114" t="s">
        <v>11</v>
      </c>
      <c r="B25" s="115" t="s">
        <v>72</v>
      </c>
      <c r="C25" s="115"/>
      <c r="D25" s="68"/>
      <c r="E25" s="127">
        <f t="shared" si="0"/>
        <v>0</v>
      </c>
      <c r="F25" s="68"/>
      <c r="G25" s="68"/>
      <c r="H25" s="68"/>
      <c r="I25" s="68"/>
      <c r="J25" s="68"/>
      <c r="K25" s="68"/>
      <c r="L25" s="131"/>
      <c r="M25" s="131"/>
      <c r="N25" s="129"/>
      <c r="O25" s="121"/>
      <c r="P25" s="44"/>
      <c r="Q25" s="41" t="e">
        <f t="shared" si="4"/>
        <v>#DIV/0!</v>
      </c>
      <c r="R25" s="41" t="e">
        <f t="shared" si="5"/>
        <v>#DIV/0!</v>
      </c>
    </row>
    <row r="26" spans="1:18" ht="31.5">
      <c r="A26" s="114"/>
      <c r="B26" s="115" t="s">
        <v>24</v>
      </c>
      <c r="C26" s="94" t="s">
        <v>102</v>
      </c>
      <c r="D26" s="69">
        <f>(I26+F26)/2</f>
        <v>1187019.5</v>
      </c>
      <c r="E26" s="127">
        <f t="shared" si="0"/>
        <v>1424423.4</v>
      </c>
      <c r="F26" s="127">
        <v>2074039</v>
      </c>
      <c r="G26" s="69">
        <v>150000</v>
      </c>
      <c r="H26" s="127">
        <v>1924039</v>
      </c>
      <c r="I26" s="69">
        <f>SUM(J26:K26)</f>
        <v>300000</v>
      </c>
      <c r="J26" s="127">
        <v>300000</v>
      </c>
      <c r="K26" s="127" t="s">
        <v>13</v>
      </c>
      <c r="L26" s="131">
        <f t="shared" si="2"/>
        <v>0.5723226515991261</v>
      </c>
      <c r="M26" s="131">
        <f t="shared" si="3"/>
        <v>3.9567316666666668</v>
      </c>
      <c r="N26" s="68"/>
      <c r="O26" s="121"/>
      <c r="P26" s="44"/>
      <c r="Q26" s="41">
        <f t="shared" si="4"/>
        <v>0.14464530319825231</v>
      </c>
      <c r="R26" s="41">
        <f t="shared" si="5"/>
        <v>2</v>
      </c>
    </row>
    <row r="27" spans="1:18" ht="31.5">
      <c r="A27" s="114"/>
      <c r="B27" s="115" t="s">
        <v>25</v>
      </c>
      <c r="C27" s="94" t="s">
        <v>102</v>
      </c>
      <c r="D27" s="69">
        <f t="shared" ref="D27:D30" si="9">(I27+F27)/2</f>
        <v>1112019.5</v>
      </c>
      <c r="E27" s="127">
        <f t="shared" si="0"/>
        <v>1334423.3999999999</v>
      </c>
      <c r="F27" s="127">
        <v>2074039</v>
      </c>
      <c r="G27" s="69">
        <v>150000</v>
      </c>
      <c r="H27" s="127">
        <v>1924039</v>
      </c>
      <c r="I27" s="69">
        <f t="shared" ref="I27" si="10">SUM(J27:K27)</f>
        <v>150000</v>
      </c>
      <c r="J27" s="127">
        <f>J26*50%</f>
        <v>150000</v>
      </c>
      <c r="K27" s="127" t="s">
        <v>13</v>
      </c>
      <c r="L27" s="131">
        <f t="shared" si="2"/>
        <v>0.5361613257995631</v>
      </c>
      <c r="M27" s="131">
        <f t="shared" si="3"/>
        <v>7.4134633333333335</v>
      </c>
      <c r="N27" s="68"/>
      <c r="O27" s="121"/>
      <c r="P27" s="44"/>
      <c r="Q27" s="41">
        <f t="shared" si="4"/>
        <v>7.2322651599126153E-2</v>
      </c>
      <c r="R27" s="41">
        <f t="shared" si="5"/>
        <v>1</v>
      </c>
    </row>
    <row r="28" spans="1:18" ht="32.25">
      <c r="A28" s="114" t="s">
        <v>14</v>
      </c>
      <c r="B28" s="115" t="s">
        <v>103</v>
      </c>
      <c r="C28" s="115"/>
      <c r="D28" s="69"/>
      <c r="E28" s="127">
        <f t="shared" si="0"/>
        <v>0</v>
      </c>
      <c r="F28" s="68"/>
      <c r="G28" s="69"/>
      <c r="H28" s="68"/>
      <c r="I28" s="69"/>
      <c r="J28" s="127"/>
      <c r="K28" s="68"/>
      <c r="L28" s="131"/>
      <c r="M28" s="131"/>
      <c r="N28" s="68"/>
      <c r="O28" s="121"/>
      <c r="P28" s="44"/>
      <c r="Q28" s="41" t="e">
        <f t="shared" si="4"/>
        <v>#DIV/0!</v>
      </c>
      <c r="R28" s="41" t="e">
        <f t="shared" si="5"/>
        <v>#DIV/0!</v>
      </c>
    </row>
    <row r="29" spans="1:18" ht="31.5">
      <c r="A29" s="114"/>
      <c r="B29" s="115" t="s">
        <v>24</v>
      </c>
      <c r="C29" s="94" t="s">
        <v>102</v>
      </c>
      <c r="D29" s="69">
        <f t="shared" si="9"/>
        <v>1112019.5</v>
      </c>
      <c r="E29" s="127">
        <f t="shared" si="0"/>
        <v>1334423.3999999999</v>
      </c>
      <c r="F29" s="127">
        <v>2074039</v>
      </c>
      <c r="G29" s="69">
        <v>105000</v>
      </c>
      <c r="H29" s="127">
        <v>1924039</v>
      </c>
      <c r="I29" s="69">
        <f>SUM(J29:K29)</f>
        <v>150000</v>
      </c>
      <c r="J29" s="127">
        <f>J26*50%</f>
        <v>150000</v>
      </c>
      <c r="K29" s="127" t="s">
        <v>13</v>
      </c>
      <c r="L29" s="131">
        <f>D29/F29</f>
        <v>0.5361613257995631</v>
      </c>
      <c r="M29" s="131">
        <f>D29/I29</f>
        <v>7.4134633333333335</v>
      </c>
      <c r="N29" s="68"/>
      <c r="O29" s="121"/>
      <c r="P29" s="44"/>
      <c r="Q29" s="41">
        <f t="shared" si="4"/>
        <v>7.2322651599126153E-2</v>
      </c>
      <c r="R29" s="41">
        <f t="shared" si="5"/>
        <v>1.4285714285714286</v>
      </c>
    </row>
    <row r="30" spans="1:18" ht="31.5">
      <c r="A30" s="114"/>
      <c r="B30" s="115" t="s">
        <v>25</v>
      </c>
      <c r="C30" s="94" t="s">
        <v>102</v>
      </c>
      <c r="D30" s="69">
        <f t="shared" si="9"/>
        <v>1074519.5</v>
      </c>
      <c r="E30" s="127">
        <f t="shared" si="0"/>
        <v>1289423.3999999999</v>
      </c>
      <c r="F30" s="127">
        <v>2074039</v>
      </c>
      <c r="G30" s="69">
        <v>105000</v>
      </c>
      <c r="H30" s="127">
        <v>1924039</v>
      </c>
      <c r="I30" s="69">
        <f>SUM(J30:K30)</f>
        <v>75000</v>
      </c>
      <c r="J30" s="127">
        <f>J27*50%</f>
        <v>75000</v>
      </c>
      <c r="K30" s="127" t="s">
        <v>13</v>
      </c>
      <c r="L30" s="131">
        <f>D30/F30</f>
        <v>0.5180806628997815</v>
      </c>
      <c r="M30" s="131">
        <f>D30/I30</f>
        <v>14.326926666666667</v>
      </c>
      <c r="N30" s="68"/>
      <c r="O30" s="121"/>
      <c r="P30" s="44"/>
      <c r="Q30" s="41">
        <f t="shared" si="4"/>
        <v>3.6161325799563077E-2</v>
      </c>
      <c r="R30" s="41">
        <f t="shared" si="5"/>
        <v>0.7142857142857143</v>
      </c>
    </row>
    <row r="31" spans="1:18" ht="48">
      <c r="A31" s="114" t="s">
        <v>31</v>
      </c>
      <c r="B31" s="115" t="s">
        <v>82</v>
      </c>
      <c r="C31" s="115"/>
      <c r="D31" s="68"/>
      <c r="E31" s="127">
        <f t="shared" si="0"/>
        <v>0</v>
      </c>
      <c r="F31" s="68"/>
      <c r="G31" s="68"/>
      <c r="H31" s="68"/>
      <c r="I31" s="68"/>
      <c r="J31" s="68"/>
      <c r="K31" s="68"/>
      <c r="L31" s="68"/>
      <c r="M31" s="68"/>
      <c r="N31" s="129"/>
      <c r="O31" s="121"/>
      <c r="P31" s="44"/>
      <c r="Q31" s="41" t="e">
        <f t="shared" si="4"/>
        <v>#DIV/0!</v>
      </c>
      <c r="R31" s="41" t="e">
        <f t="shared" si="5"/>
        <v>#DIV/0!</v>
      </c>
    </row>
    <row r="32" spans="1:18">
      <c r="A32" s="114" t="s">
        <v>11</v>
      </c>
      <c r="B32" s="115" t="s">
        <v>72</v>
      </c>
      <c r="C32" s="115"/>
      <c r="D32" s="68"/>
      <c r="E32" s="127">
        <f t="shared" si="0"/>
        <v>0</v>
      </c>
      <c r="F32" s="68"/>
      <c r="G32" s="68"/>
      <c r="H32" s="68"/>
      <c r="I32" s="68"/>
      <c r="J32" s="68"/>
      <c r="K32" s="68"/>
      <c r="L32" s="68"/>
      <c r="M32" s="68"/>
      <c r="N32" s="129"/>
      <c r="O32" s="121"/>
      <c r="P32" s="44"/>
      <c r="Q32" s="41" t="e">
        <f t="shared" si="4"/>
        <v>#DIV/0!</v>
      </c>
      <c r="R32" s="41" t="e">
        <f t="shared" si="5"/>
        <v>#DIV/0!</v>
      </c>
    </row>
    <row r="33" spans="1:18" ht="31.5">
      <c r="A33" s="114"/>
      <c r="B33" s="116" t="s">
        <v>176</v>
      </c>
      <c r="C33" s="94" t="s">
        <v>12</v>
      </c>
      <c r="D33" s="127">
        <f>AVERAGE(F33,I33)</f>
        <v>1997543</v>
      </c>
      <c r="E33" s="127">
        <f t="shared" si="0"/>
        <v>2397051.6</v>
      </c>
      <c r="F33" s="127">
        <f t="shared" ref="F33:F40" si="11">SUM(G33:H33)</f>
        <v>1995086</v>
      </c>
      <c r="G33" s="127">
        <v>300000</v>
      </c>
      <c r="H33" s="127">
        <v>1695086</v>
      </c>
      <c r="I33" s="127">
        <f t="shared" ref="I33:I40" si="12">SUM(J33:J33)</f>
        <v>2000000</v>
      </c>
      <c r="J33" s="127">
        <v>2000000</v>
      </c>
      <c r="K33" s="127" t="s">
        <v>13</v>
      </c>
      <c r="L33" s="131">
        <f>D33/F33</f>
        <v>1.0012315258590356</v>
      </c>
      <c r="M33" s="131">
        <f>D33/I33</f>
        <v>0.99877150000000003</v>
      </c>
      <c r="N33" s="127">
        <v>650000</v>
      </c>
      <c r="O33" s="121"/>
      <c r="P33" s="44"/>
      <c r="Q33" s="41">
        <f t="shared" si="4"/>
        <v>1.0024630517180713</v>
      </c>
      <c r="R33" s="41">
        <f t="shared" si="5"/>
        <v>6.666666666666667</v>
      </c>
    </row>
    <row r="34" spans="1:18" ht="37.5">
      <c r="A34" s="114"/>
      <c r="B34" s="116" t="s">
        <v>177</v>
      </c>
      <c r="C34" s="94" t="s">
        <v>12</v>
      </c>
      <c r="D34" s="127">
        <f t="shared" ref="D34:D40" si="13">AVERAGE(F34,I34)</f>
        <v>2497543</v>
      </c>
      <c r="E34" s="127">
        <f t="shared" si="0"/>
        <v>2997051.6</v>
      </c>
      <c r="F34" s="127">
        <f t="shared" si="11"/>
        <v>1995086</v>
      </c>
      <c r="G34" s="127">
        <v>300000</v>
      </c>
      <c r="H34" s="127">
        <v>1695086</v>
      </c>
      <c r="I34" s="127">
        <f t="shared" si="12"/>
        <v>3000000</v>
      </c>
      <c r="J34" s="127">
        <v>3000000</v>
      </c>
      <c r="K34" s="127" t="s">
        <v>13</v>
      </c>
      <c r="L34" s="131">
        <f t="shared" ref="L34:L40" si="14">D34/F34</f>
        <v>1.2518472887885534</v>
      </c>
      <c r="M34" s="131">
        <f t="shared" ref="M34:M71" si="15">D34/I34</f>
        <v>0.83251433333333336</v>
      </c>
      <c r="N34" s="127">
        <v>650000</v>
      </c>
      <c r="O34" s="121"/>
      <c r="P34" s="44"/>
      <c r="Q34" s="41">
        <f t="shared" si="4"/>
        <v>1.5036945775771069</v>
      </c>
      <c r="R34" s="41">
        <f t="shared" si="5"/>
        <v>10</v>
      </c>
    </row>
    <row r="35" spans="1:18" ht="37.5">
      <c r="A35" s="114"/>
      <c r="B35" s="116" t="s">
        <v>178</v>
      </c>
      <c r="C35" s="94" t="s">
        <v>12</v>
      </c>
      <c r="D35" s="127">
        <f t="shared" si="13"/>
        <v>3147543</v>
      </c>
      <c r="E35" s="127">
        <f t="shared" si="0"/>
        <v>3777051.6</v>
      </c>
      <c r="F35" s="127">
        <f t="shared" si="11"/>
        <v>2295086</v>
      </c>
      <c r="G35" s="127">
        <v>600000</v>
      </c>
      <c r="H35" s="127">
        <v>1695086</v>
      </c>
      <c r="I35" s="127">
        <f t="shared" si="12"/>
        <v>4000000</v>
      </c>
      <c r="J35" s="127">
        <v>4000000</v>
      </c>
      <c r="K35" s="127" t="s">
        <v>13</v>
      </c>
      <c r="L35" s="131">
        <f t="shared" si="14"/>
        <v>1.3714270402067723</v>
      </c>
      <c r="M35" s="131">
        <f t="shared" si="15"/>
        <v>0.78688575000000005</v>
      </c>
      <c r="N35" s="127">
        <v>650000</v>
      </c>
      <c r="O35" s="121"/>
      <c r="P35" s="44"/>
      <c r="Q35" s="41">
        <f t="shared" si="4"/>
        <v>1.7428540804135444</v>
      </c>
      <c r="R35" s="41">
        <f t="shared" si="5"/>
        <v>6.666666666666667</v>
      </c>
    </row>
    <row r="36" spans="1:18" ht="37.5">
      <c r="A36" s="114"/>
      <c r="B36" s="116" t="s">
        <v>179</v>
      </c>
      <c r="C36" s="94" t="s">
        <v>12</v>
      </c>
      <c r="D36" s="127">
        <f t="shared" si="13"/>
        <v>4147543</v>
      </c>
      <c r="E36" s="127">
        <f t="shared" si="0"/>
        <v>4977051.5999999996</v>
      </c>
      <c r="F36" s="127">
        <f t="shared" si="11"/>
        <v>2295086</v>
      </c>
      <c r="G36" s="127">
        <v>600000</v>
      </c>
      <c r="H36" s="127">
        <v>1695086</v>
      </c>
      <c r="I36" s="127">
        <f t="shared" si="12"/>
        <v>6000000</v>
      </c>
      <c r="J36" s="127">
        <v>6000000</v>
      </c>
      <c r="K36" s="127" t="s">
        <v>13</v>
      </c>
      <c r="L36" s="131">
        <f t="shared" si="14"/>
        <v>1.8071405603101582</v>
      </c>
      <c r="M36" s="131">
        <f t="shared" si="15"/>
        <v>0.6912571666666667</v>
      </c>
      <c r="N36" s="127">
        <v>650000</v>
      </c>
      <c r="O36" s="121"/>
      <c r="P36" s="44"/>
      <c r="Q36" s="41">
        <f t="shared" si="4"/>
        <v>2.6142811206203165</v>
      </c>
      <c r="R36" s="41">
        <f t="shared" si="5"/>
        <v>10</v>
      </c>
    </row>
    <row r="37" spans="1:18" ht="34.5">
      <c r="A37" s="114"/>
      <c r="B37" s="116" t="s">
        <v>180</v>
      </c>
      <c r="C37" s="94" t="s">
        <v>12</v>
      </c>
      <c r="D37" s="127">
        <f t="shared" si="13"/>
        <v>4897543</v>
      </c>
      <c r="E37" s="127">
        <f t="shared" si="0"/>
        <v>5877051.5999999996</v>
      </c>
      <c r="F37" s="127">
        <f t="shared" si="11"/>
        <v>2295086</v>
      </c>
      <c r="G37" s="127">
        <v>600000</v>
      </c>
      <c r="H37" s="127">
        <v>1695086</v>
      </c>
      <c r="I37" s="127">
        <f t="shared" si="12"/>
        <v>7500000</v>
      </c>
      <c r="J37" s="127">
        <v>7500000</v>
      </c>
      <c r="K37" s="127" t="s">
        <v>13</v>
      </c>
      <c r="L37" s="131">
        <f t="shared" si="14"/>
        <v>2.1339257003876977</v>
      </c>
      <c r="M37" s="131">
        <f t="shared" si="15"/>
        <v>0.65300573333333334</v>
      </c>
      <c r="N37" s="127">
        <v>1300000</v>
      </c>
      <c r="O37" s="121"/>
      <c r="P37" s="44"/>
      <c r="Q37" s="41">
        <f t="shared" si="4"/>
        <v>3.2678514007753958</v>
      </c>
      <c r="R37" s="41">
        <f t="shared" si="5"/>
        <v>12.5</v>
      </c>
    </row>
    <row r="38" spans="1:18" ht="31.5">
      <c r="A38" s="114"/>
      <c r="B38" s="116" t="s">
        <v>20</v>
      </c>
      <c r="C38" s="94" t="s">
        <v>12</v>
      </c>
      <c r="D38" s="127">
        <f t="shared" si="13"/>
        <v>5347543</v>
      </c>
      <c r="E38" s="127">
        <f t="shared" si="0"/>
        <v>6417051.5999999996</v>
      </c>
      <c r="F38" s="127">
        <f t="shared" si="11"/>
        <v>3195086</v>
      </c>
      <c r="G38" s="127">
        <v>1500000</v>
      </c>
      <c r="H38" s="127">
        <v>1695086</v>
      </c>
      <c r="I38" s="127">
        <f t="shared" si="12"/>
        <v>7500000</v>
      </c>
      <c r="J38" s="127">
        <v>7500000</v>
      </c>
      <c r="K38" s="127" t="s">
        <v>13</v>
      </c>
      <c r="L38" s="131">
        <f t="shared" si="14"/>
        <v>1.6736773282471895</v>
      </c>
      <c r="M38" s="131">
        <f t="shared" si="15"/>
        <v>0.71300573333333328</v>
      </c>
      <c r="N38" s="127">
        <v>1300000</v>
      </c>
      <c r="O38" s="121"/>
      <c r="P38" s="44"/>
      <c r="Q38" s="41">
        <f t="shared" si="4"/>
        <v>2.347354656494379</v>
      </c>
      <c r="R38" s="41">
        <f t="shared" si="5"/>
        <v>5</v>
      </c>
    </row>
    <row r="39" spans="1:18" ht="31.5">
      <c r="A39" s="114"/>
      <c r="B39" s="116" t="s">
        <v>21</v>
      </c>
      <c r="C39" s="94" t="s">
        <v>12</v>
      </c>
      <c r="D39" s="127">
        <f t="shared" si="13"/>
        <v>6097543</v>
      </c>
      <c r="E39" s="127">
        <f t="shared" si="0"/>
        <v>7317051.5999999996</v>
      </c>
      <c r="F39" s="127">
        <f t="shared" si="11"/>
        <v>4695086</v>
      </c>
      <c r="G39" s="127">
        <v>3000000</v>
      </c>
      <c r="H39" s="127">
        <v>1695086</v>
      </c>
      <c r="I39" s="127">
        <f t="shared" si="12"/>
        <v>7500000</v>
      </c>
      <c r="J39" s="127">
        <v>7500000</v>
      </c>
      <c r="K39" s="127" t="s">
        <v>13</v>
      </c>
      <c r="L39" s="131">
        <f t="shared" si="14"/>
        <v>1.2987074145180728</v>
      </c>
      <c r="M39" s="131">
        <f t="shared" si="15"/>
        <v>0.81300573333333337</v>
      </c>
      <c r="N39" s="127">
        <v>1300000</v>
      </c>
      <c r="O39" s="121"/>
      <c r="P39" s="44"/>
      <c r="Q39" s="41">
        <f t="shared" si="4"/>
        <v>1.5974148290361454</v>
      </c>
      <c r="R39" s="41">
        <f t="shared" si="5"/>
        <v>2.5</v>
      </c>
    </row>
    <row r="40" spans="1:18" ht="31.5">
      <c r="A40" s="114"/>
      <c r="B40" s="116" t="s">
        <v>17</v>
      </c>
      <c r="C40" s="94" t="s">
        <v>12</v>
      </c>
      <c r="D40" s="127">
        <f t="shared" si="13"/>
        <v>7597543</v>
      </c>
      <c r="E40" s="127">
        <f t="shared" si="0"/>
        <v>9117051.5999999996</v>
      </c>
      <c r="F40" s="127">
        <f t="shared" si="11"/>
        <v>7695086</v>
      </c>
      <c r="G40" s="127">
        <v>6000000</v>
      </c>
      <c r="H40" s="127">
        <v>1695086</v>
      </c>
      <c r="I40" s="127">
        <f t="shared" si="12"/>
        <v>7500000</v>
      </c>
      <c r="J40" s="127">
        <v>7500000</v>
      </c>
      <c r="K40" s="127" t="s">
        <v>13</v>
      </c>
      <c r="L40" s="131">
        <f t="shared" si="14"/>
        <v>0.98732398832189794</v>
      </c>
      <c r="M40" s="131">
        <f t="shared" si="15"/>
        <v>1.0130057333333333</v>
      </c>
      <c r="N40" s="127">
        <v>2625000</v>
      </c>
      <c r="O40" s="121"/>
      <c r="P40" s="44"/>
      <c r="Q40" s="41">
        <f t="shared" si="4"/>
        <v>0.97464797664379577</v>
      </c>
      <c r="R40" s="41">
        <f t="shared" si="5"/>
        <v>1.25</v>
      </c>
    </row>
    <row r="41" spans="1:18">
      <c r="A41" s="114" t="s">
        <v>14</v>
      </c>
      <c r="B41" s="115" t="s">
        <v>73</v>
      </c>
      <c r="C41" s="94"/>
      <c r="D41" s="127"/>
      <c r="E41" s="127">
        <f t="shared" si="0"/>
        <v>0</v>
      </c>
      <c r="F41" s="127"/>
      <c r="G41" s="127"/>
      <c r="H41" s="127"/>
      <c r="I41" s="127"/>
      <c r="J41" s="127"/>
      <c r="K41" s="127"/>
      <c r="L41" s="131"/>
      <c r="M41" s="131"/>
      <c r="N41" s="129"/>
      <c r="O41" s="121"/>
      <c r="P41" s="44"/>
      <c r="Q41" s="41" t="e">
        <f t="shared" si="4"/>
        <v>#DIV/0!</v>
      </c>
      <c r="R41" s="41" t="e">
        <f t="shared" si="5"/>
        <v>#DIV/0!</v>
      </c>
    </row>
    <row r="42" spans="1:18" ht="31.5">
      <c r="A42" s="114"/>
      <c r="B42" s="116" t="s">
        <v>176</v>
      </c>
      <c r="C42" s="94" t="s">
        <v>12</v>
      </c>
      <c r="D42" s="127">
        <f t="shared" ref="D42:D49" si="16">AVERAGE(F42,I42)</f>
        <v>1797543</v>
      </c>
      <c r="E42" s="127">
        <f t="shared" si="0"/>
        <v>2157051.6</v>
      </c>
      <c r="F42" s="127">
        <f t="shared" ref="F42:F49" si="17">SUM(G42:H42)</f>
        <v>1995086</v>
      </c>
      <c r="G42" s="127">
        <v>300000</v>
      </c>
      <c r="H42" s="127">
        <v>1695086</v>
      </c>
      <c r="I42" s="127">
        <f t="shared" ref="I42:I49" si="18">SUM(J42:J42)</f>
        <v>1600000</v>
      </c>
      <c r="J42" s="127">
        <f t="shared" ref="J42:J49" si="19">J33*80%</f>
        <v>1600000</v>
      </c>
      <c r="K42" s="127" t="s">
        <v>13</v>
      </c>
      <c r="L42" s="131">
        <f>D42/F42</f>
        <v>0.90098522068722853</v>
      </c>
      <c r="M42" s="131">
        <f t="shared" si="15"/>
        <v>1.123464375</v>
      </c>
      <c r="N42" s="127">
        <v>325000</v>
      </c>
      <c r="O42" s="121"/>
      <c r="P42" s="44"/>
      <c r="Q42" s="41">
        <f t="shared" si="4"/>
        <v>0.80197044137445705</v>
      </c>
      <c r="R42" s="41">
        <f t="shared" si="5"/>
        <v>5.333333333333333</v>
      </c>
    </row>
    <row r="43" spans="1:18" ht="37.5">
      <c r="A43" s="114"/>
      <c r="B43" s="116" t="s">
        <v>177</v>
      </c>
      <c r="C43" s="94" t="s">
        <v>12</v>
      </c>
      <c r="D43" s="127">
        <f t="shared" si="16"/>
        <v>2197543</v>
      </c>
      <c r="E43" s="127">
        <f t="shared" si="0"/>
        <v>2637051.6</v>
      </c>
      <c r="F43" s="127">
        <f t="shared" si="17"/>
        <v>1995086</v>
      </c>
      <c r="G43" s="127">
        <v>300000</v>
      </c>
      <c r="H43" s="127">
        <v>1695086</v>
      </c>
      <c r="I43" s="127">
        <f t="shared" si="18"/>
        <v>2400000</v>
      </c>
      <c r="J43" s="127">
        <f t="shared" si="19"/>
        <v>2400000</v>
      </c>
      <c r="K43" s="127" t="s">
        <v>13</v>
      </c>
      <c r="L43" s="131">
        <f t="shared" ref="L43:L48" si="20">D43/F43</f>
        <v>1.1014778310308428</v>
      </c>
      <c r="M43" s="131">
        <f t="shared" si="15"/>
        <v>0.91564291666666664</v>
      </c>
      <c r="N43" s="127">
        <v>325000</v>
      </c>
      <c r="O43" s="121"/>
      <c r="P43" s="44"/>
      <c r="Q43" s="41">
        <f t="shared" si="4"/>
        <v>1.2029556620616855</v>
      </c>
      <c r="R43" s="41">
        <f t="shared" si="5"/>
        <v>8</v>
      </c>
    </row>
    <row r="44" spans="1:18" ht="37.5">
      <c r="A44" s="114"/>
      <c r="B44" s="116" t="s">
        <v>178</v>
      </c>
      <c r="C44" s="94" t="s">
        <v>12</v>
      </c>
      <c r="D44" s="127">
        <f t="shared" si="16"/>
        <v>2747543</v>
      </c>
      <c r="E44" s="127">
        <f t="shared" si="0"/>
        <v>3297051.6</v>
      </c>
      <c r="F44" s="127">
        <f t="shared" si="17"/>
        <v>2295086</v>
      </c>
      <c r="G44" s="127">
        <v>600000</v>
      </c>
      <c r="H44" s="127">
        <v>1695086</v>
      </c>
      <c r="I44" s="127">
        <f t="shared" si="18"/>
        <v>3200000</v>
      </c>
      <c r="J44" s="127">
        <f t="shared" si="19"/>
        <v>3200000</v>
      </c>
      <c r="K44" s="127" t="s">
        <v>13</v>
      </c>
      <c r="L44" s="131">
        <f t="shared" si="20"/>
        <v>1.1971416321654178</v>
      </c>
      <c r="M44" s="131">
        <f t="shared" si="15"/>
        <v>0.85860718749999998</v>
      </c>
      <c r="N44" s="127">
        <v>325000</v>
      </c>
      <c r="O44" s="121"/>
      <c r="P44" s="44"/>
      <c r="Q44" s="41">
        <f t="shared" si="4"/>
        <v>1.3942832643308356</v>
      </c>
      <c r="R44" s="41">
        <f t="shared" si="5"/>
        <v>5.333333333333333</v>
      </c>
    </row>
    <row r="45" spans="1:18" ht="37.5">
      <c r="A45" s="114"/>
      <c r="B45" s="116" t="s">
        <v>179</v>
      </c>
      <c r="C45" s="94" t="s">
        <v>12</v>
      </c>
      <c r="D45" s="127">
        <f t="shared" si="16"/>
        <v>3547543</v>
      </c>
      <c r="E45" s="127">
        <f t="shared" si="0"/>
        <v>4257051.5999999996</v>
      </c>
      <c r="F45" s="127">
        <f t="shared" si="17"/>
        <v>2295086</v>
      </c>
      <c r="G45" s="127">
        <v>600000</v>
      </c>
      <c r="H45" s="127">
        <v>1695086</v>
      </c>
      <c r="I45" s="127">
        <f t="shared" si="18"/>
        <v>4800000</v>
      </c>
      <c r="J45" s="127">
        <f t="shared" si="19"/>
        <v>4800000</v>
      </c>
      <c r="K45" s="127" t="s">
        <v>13</v>
      </c>
      <c r="L45" s="131">
        <f t="shared" si="20"/>
        <v>1.5457124482481266</v>
      </c>
      <c r="M45" s="131">
        <f t="shared" si="15"/>
        <v>0.73907145833333332</v>
      </c>
      <c r="N45" s="127">
        <v>325000</v>
      </c>
      <c r="O45" s="121"/>
      <c r="P45" s="44"/>
      <c r="Q45" s="41">
        <f t="shared" si="4"/>
        <v>2.0914248964962532</v>
      </c>
      <c r="R45" s="41">
        <f t="shared" si="5"/>
        <v>8</v>
      </c>
    </row>
    <row r="46" spans="1:18" ht="34.5">
      <c r="A46" s="114"/>
      <c r="B46" s="116" t="s">
        <v>180</v>
      </c>
      <c r="C46" s="94" t="s">
        <v>12</v>
      </c>
      <c r="D46" s="127">
        <f t="shared" si="16"/>
        <v>4147543</v>
      </c>
      <c r="E46" s="127">
        <f t="shared" si="0"/>
        <v>4977051.5999999996</v>
      </c>
      <c r="F46" s="127">
        <f t="shared" si="17"/>
        <v>2295086</v>
      </c>
      <c r="G46" s="127">
        <v>600000</v>
      </c>
      <c r="H46" s="127">
        <v>1695086</v>
      </c>
      <c r="I46" s="127">
        <f t="shared" si="18"/>
        <v>6000000</v>
      </c>
      <c r="J46" s="127">
        <f t="shared" si="19"/>
        <v>6000000</v>
      </c>
      <c r="K46" s="127" t="s">
        <v>13</v>
      </c>
      <c r="L46" s="132">
        <f t="shared" si="20"/>
        <v>1.8071405603101582</v>
      </c>
      <c r="M46" s="131">
        <f t="shared" si="15"/>
        <v>0.6912571666666667</v>
      </c>
      <c r="N46" s="127">
        <v>650000</v>
      </c>
      <c r="O46" s="121"/>
      <c r="P46" s="44"/>
      <c r="Q46" s="41">
        <f t="shared" si="4"/>
        <v>2.6142811206203165</v>
      </c>
      <c r="R46" s="41">
        <f t="shared" si="5"/>
        <v>10</v>
      </c>
    </row>
    <row r="47" spans="1:18" ht="31.5">
      <c r="A47" s="114"/>
      <c r="B47" s="116" t="s">
        <v>20</v>
      </c>
      <c r="C47" s="94" t="s">
        <v>12</v>
      </c>
      <c r="D47" s="127">
        <f t="shared" si="16"/>
        <v>4597543</v>
      </c>
      <c r="E47" s="127">
        <f t="shared" si="0"/>
        <v>5517051.5999999996</v>
      </c>
      <c r="F47" s="127">
        <f t="shared" si="17"/>
        <v>3195086</v>
      </c>
      <c r="G47" s="127">
        <v>1500000</v>
      </c>
      <c r="H47" s="127">
        <v>1695086</v>
      </c>
      <c r="I47" s="127">
        <f t="shared" si="18"/>
        <v>6000000</v>
      </c>
      <c r="J47" s="127">
        <f t="shared" si="19"/>
        <v>6000000</v>
      </c>
      <c r="K47" s="127" t="s">
        <v>13</v>
      </c>
      <c r="L47" s="131">
        <f t="shared" si="20"/>
        <v>1.4389418625977517</v>
      </c>
      <c r="M47" s="131">
        <f t="shared" si="15"/>
        <v>0.76625716666666666</v>
      </c>
      <c r="N47" s="127">
        <v>650000</v>
      </c>
      <c r="O47" s="121"/>
      <c r="P47" s="44"/>
      <c r="Q47" s="41">
        <f t="shared" si="4"/>
        <v>1.8778837251955034</v>
      </c>
      <c r="R47" s="41">
        <f t="shared" si="5"/>
        <v>4</v>
      </c>
    </row>
    <row r="48" spans="1:18" ht="31.5">
      <c r="A48" s="114"/>
      <c r="B48" s="116" t="s">
        <v>21</v>
      </c>
      <c r="C48" s="94" t="s">
        <v>12</v>
      </c>
      <c r="D48" s="127">
        <f t="shared" si="16"/>
        <v>5347543</v>
      </c>
      <c r="E48" s="127">
        <f t="shared" si="0"/>
        <v>6417051.5999999996</v>
      </c>
      <c r="F48" s="127">
        <f t="shared" si="17"/>
        <v>4695086</v>
      </c>
      <c r="G48" s="127">
        <v>3000000</v>
      </c>
      <c r="H48" s="127">
        <v>1695086</v>
      </c>
      <c r="I48" s="127">
        <f t="shared" si="18"/>
        <v>6000000</v>
      </c>
      <c r="J48" s="127">
        <f t="shared" si="19"/>
        <v>6000000</v>
      </c>
      <c r="K48" s="127" t="s">
        <v>13</v>
      </c>
      <c r="L48" s="131">
        <f t="shared" si="20"/>
        <v>1.1389659316144582</v>
      </c>
      <c r="M48" s="131">
        <f t="shared" si="15"/>
        <v>0.89125716666666666</v>
      </c>
      <c r="N48" s="127">
        <v>650000</v>
      </c>
      <c r="O48" s="121"/>
      <c r="P48" s="44"/>
      <c r="Q48" s="41">
        <f t="shared" si="4"/>
        <v>1.2779318632289163</v>
      </c>
      <c r="R48" s="41">
        <f t="shared" si="5"/>
        <v>2</v>
      </c>
    </row>
    <row r="49" spans="1:18" ht="31.5">
      <c r="A49" s="114"/>
      <c r="B49" s="116" t="s">
        <v>17</v>
      </c>
      <c r="C49" s="94" t="s">
        <v>12</v>
      </c>
      <c r="D49" s="127">
        <f t="shared" si="16"/>
        <v>6847543</v>
      </c>
      <c r="E49" s="127">
        <f t="shared" si="0"/>
        <v>8217051.5999999996</v>
      </c>
      <c r="F49" s="127">
        <f t="shared" si="17"/>
        <v>7695086</v>
      </c>
      <c r="G49" s="127">
        <v>6000000</v>
      </c>
      <c r="H49" s="127">
        <v>1695086</v>
      </c>
      <c r="I49" s="127">
        <f t="shared" si="18"/>
        <v>6000000</v>
      </c>
      <c r="J49" s="127">
        <f t="shared" si="19"/>
        <v>6000000</v>
      </c>
      <c r="K49" s="127" t="s">
        <v>13</v>
      </c>
      <c r="L49" s="131">
        <f>D49/F49%</f>
        <v>88.98591906575183</v>
      </c>
      <c r="M49" s="131">
        <f t="shared" si="15"/>
        <v>1.1412571666666667</v>
      </c>
      <c r="N49" s="127">
        <v>1300000</v>
      </c>
      <c r="O49" s="121"/>
      <c r="P49" s="44"/>
      <c r="Q49" s="41">
        <f t="shared" si="4"/>
        <v>0.77971838131503668</v>
      </c>
      <c r="R49" s="41">
        <f t="shared" si="5"/>
        <v>1</v>
      </c>
    </row>
    <row r="50" spans="1:18" ht="63.75">
      <c r="A50" s="114" t="s">
        <v>71</v>
      </c>
      <c r="B50" s="115" t="s">
        <v>86</v>
      </c>
      <c r="C50" s="115"/>
      <c r="D50" s="68"/>
      <c r="E50" s="127">
        <f t="shared" si="0"/>
        <v>0</v>
      </c>
      <c r="F50" s="68"/>
      <c r="G50" s="68"/>
      <c r="H50" s="68"/>
      <c r="I50" s="68"/>
      <c r="J50" s="68"/>
      <c r="K50" s="68"/>
      <c r="L50" s="68"/>
      <c r="M50" s="131"/>
      <c r="N50" s="129"/>
      <c r="O50" s="121"/>
      <c r="P50" s="44"/>
      <c r="Q50" s="41" t="e">
        <f t="shared" si="4"/>
        <v>#DIV/0!</v>
      </c>
      <c r="R50" s="41" t="e">
        <f t="shared" si="5"/>
        <v>#DIV/0!</v>
      </c>
    </row>
    <row r="51" spans="1:18">
      <c r="A51" s="114" t="s">
        <v>11</v>
      </c>
      <c r="B51" s="115" t="s">
        <v>72</v>
      </c>
      <c r="C51" s="115"/>
      <c r="D51" s="68"/>
      <c r="E51" s="127">
        <f t="shared" si="0"/>
        <v>0</v>
      </c>
      <c r="F51" s="68"/>
      <c r="G51" s="68"/>
      <c r="H51" s="68"/>
      <c r="I51" s="68"/>
      <c r="J51" s="68"/>
      <c r="K51" s="68"/>
      <c r="L51" s="131"/>
      <c r="M51" s="131"/>
      <c r="N51" s="129"/>
      <c r="O51" s="121"/>
      <c r="P51" s="44"/>
      <c r="Q51" s="41" t="e">
        <f t="shared" si="4"/>
        <v>#DIV/0!</v>
      </c>
      <c r="R51" s="41" t="e">
        <f t="shared" si="5"/>
        <v>#DIV/0!</v>
      </c>
    </row>
    <row r="52" spans="1:18" ht="31.5">
      <c r="A52" s="114"/>
      <c r="B52" s="115" t="s">
        <v>24</v>
      </c>
      <c r="C52" s="94" t="s">
        <v>102</v>
      </c>
      <c r="D52" s="69">
        <f>AVERAGE(I52,F52)</f>
        <v>1287019.5</v>
      </c>
      <c r="E52" s="127">
        <f t="shared" si="0"/>
        <v>1544423.4</v>
      </c>
      <c r="F52" s="127">
        <v>2074039</v>
      </c>
      <c r="G52" s="68">
        <v>150000</v>
      </c>
      <c r="H52" s="127">
        <v>1924039</v>
      </c>
      <c r="I52" s="69">
        <f>SUM(J52:K52)</f>
        <v>500000</v>
      </c>
      <c r="J52" s="127">
        <v>500000</v>
      </c>
      <c r="K52" s="127" t="s">
        <v>13</v>
      </c>
      <c r="L52" s="131">
        <f t="shared" ref="L52:L53" si="21">D52/F52</f>
        <v>0.62053775266521027</v>
      </c>
      <c r="M52" s="131">
        <f t="shared" ref="M52:M53" si="22">D52/I52</f>
        <v>2.574039</v>
      </c>
      <c r="N52" s="129"/>
      <c r="O52" s="121"/>
      <c r="P52" s="44"/>
      <c r="Q52" s="41">
        <f t="shared" si="4"/>
        <v>0.24107550533042049</v>
      </c>
      <c r="R52" s="41">
        <f t="shared" si="5"/>
        <v>3.3333333333333335</v>
      </c>
    </row>
    <row r="53" spans="1:18" ht="31.5">
      <c r="A53" s="114"/>
      <c r="B53" s="115" t="s">
        <v>25</v>
      </c>
      <c r="C53" s="94" t="s">
        <v>102</v>
      </c>
      <c r="D53" s="69">
        <f t="shared" ref="D53:D56" si="23">AVERAGE(I53,F53)</f>
        <v>1162019.5</v>
      </c>
      <c r="E53" s="127">
        <f t="shared" si="0"/>
        <v>1394423.4</v>
      </c>
      <c r="F53" s="127">
        <v>2074039</v>
      </c>
      <c r="G53" s="68">
        <v>150000</v>
      </c>
      <c r="H53" s="127">
        <v>1924039</v>
      </c>
      <c r="I53" s="69">
        <f t="shared" ref="I53" si="24">SUM(J53:K53)</f>
        <v>250000</v>
      </c>
      <c r="J53" s="127">
        <f>J52*50%</f>
        <v>250000</v>
      </c>
      <c r="K53" s="127" t="s">
        <v>13</v>
      </c>
      <c r="L53" s="131">
        <f t="shared" si="21"/>
        <v>0.56026887633260514</v>
      </c>
      <c r="M53" s="131">
        <f t="shared" si="22"/>
        <v>4.6480779999999999</v>
      </c>
      <c r="N53" s="129"/>
      <c r="O53" s="121"/>
      <c r="P53" s="44"/>
      <c r="Q53" s="41">
        <f t="shared" si="4"/>
        <v>0.12053775266521025</v>
      </c>
      <c r="R53" s="41">
        <f t="shared" si="5"/>
        <v>1.6666666666666667</v>
      </c>
    </row>
    <row r="54" spans="1:18" ht="32.25">
      <c r="A54" s="114" t="s">
        <v>14</v>
      </c>
      <c r="B54" s="115" t="s">
        <v>103</v>
      </c>
      <c r="C54" s="115"/>
      <c r="D54" s="69"/>
      <c r="E54" s="127">
        <f t="shared" si="0"/>
        <v>0</v>
      </c>
      <c r="F54" s="68"/>
      <c r="G54" s="68"/>
      <c r="H54" s="68"/>
      <c r="I54" s="69"/>
      <c r="J54" s="127"/>
      <c r="K54" s="68"/>
      <c r="L54" s="131"/>
      <c r="M54" s="131"/>
      <c r="N54" s="129"/>
      <c r="O54" s="121"/>
      <c r="P54" s="44"/>
      <c r="Q54" s="41" t="e">
        <f t="shared" si="4"/>
        <v>#DIV/0!</v>
      </c>
      <c r="R54" s="41" t="e">
        <f t="shared" si="5"/>
        <v>#DIV/0!</v>
      </c>
    </row>
    <row r="55" spans="1:18" ht="31.5">
      <c r="A55" s="114"/>
      <c r="B55" s="115" t="s">
        <v>24</v>
      </c>
      <c r="C55" s="94" t="s">
        <v>102</v>
      </c>
      <c r="D55" s="69">
        <f t="shared" si="23"/>
        <v>1162019.5</v>
      </c>
      <c r="E55" s="127">
        <f t="shared" si="0"/>
        <v>1394423.4</v>
      </c>
      <c r="F55" s="127">
        <v>2074039</v>
      </c>
      <c r="G55" s="68">
        <v>105000</v>
      </c>
      <c r="H55" s="127">
        <v>1924039</v>
      </c>
      <c r="I55" s="69">
        <f>SUM(J55:K55)</f>
        <v>250000</v>
      </c>
      <c r="J55" s="127">
        <f>J52*50%</f>
        <v>250000</v>
      </c>
      <c r="K55" s="127" t="s">
        <v>13</v>
      </c>
      <c r="L55" s="131">
        <f>D55/F55</f>
        <v>0.56026887633260514</v>
      </c>
      <c r="M55" s="131">
        <f>D55/I55</f>
        <v>4.6480779999999999</v>
      </c>
      <c r="N55" s="129"/>
      <c r="O55" s="121"/>
      <c r="P55" s="44"/>
      <c r="Q55" s="41">
        <f t="shared" si="4"/>
        <v>0.12053775266521025</v>
      </c>
      <c r="R55" s="41">
        <f t="shared" si="5"/>
        <v>2.3809523809523809</v>
      </c>
    </row>
    <row r="56" spans="1:18" ht="31.5">
      <c r="A56" s="114"/>
      <c r="B56" s="115" t="s">
        <v>25</v>
      </c>
      <c r="C56" s="94" t="s">
        <v>102</v>
      </c>
      <c r="D56" s="69">
        <f t="shared" si="23"/>
        <v>1099519.5</v>
      </c>
      <c r="E56" s="127">
        <f t="shared" si="0"/>
        <v>1319423.3999999999</v>
      </c>
      <c r="F56" s="127">
        <v>2074039</v>
      </c>
      <c r="G56" s="68">
        <v>105000</v>
      </c>
      <c r="H56" s="127">
        <v>1924039</v>
      </c>
      <c r="I56" s="69">
        <f>SUM(J56:K56)</f>
        <v>125000</v>
      </c>
      <c r="J56" s="127">
        <f>J53*50%</f>
        <v>125000</v>
      </c>
      <c r="K56" s="127" t="s">
        <v>13</v>
      </c>
      <c r="L56" s="131">
        <f>D56/F56</f>
        <v>0.53013443816630257</v>
      </c>
      <c r="M56" s="131">
        <f>D56/I56</f>
        <v>8.7961559999999999</v>
      </c>
      <c r="N56" s="129"/>
      <c r="O56" s="121"/>
      <c r="P56" s="44"/>
      <c r="Q56" s="41">
        <f t="shared" si="4"/>
        <v>6.0268876332605123E-2</v>
      </c>
      <c r="R56" s="41">
        <f t="shared" si="5"/>
        <v>1.1904761904761905</v>
      </c>
    </row>
    <row r="57" spans="1:18" ht="48">
      <c r="A57" s="112" t="s">
        <v>19</v>
      </c>
      <c r="B57" s="113" t="s">
        <v>78</v>
      </c>
      <c r="C57" s="113"/>
      <c r="D57" s="127"/>
      <c r="E57" s="127">
        <f t="shared" si="0"/>
        <v>0</v>
      </c>
      <c r="F57" s="68"/>
      <c r="G57" s="68"/>
      <c r="H57" s="68"/>
      <c r="I57" s="68"/>
      <c r="J57" s="68"/>
      <c r="K57" s="68"/>
      <c r="L57" s="68"/>
      <c r="M57" s="131"/>
      <c r="N57" s="129"/>
      <c r="O57" s="121"/>
      <c r="P57" s="44"/>
      <c r="Q57" s="41" t="e">
        <f t="shared" si="4"/>
        <v>#DIV/0!</v>
      </c>
      <c r="R57" s="41" t="e">
        <f t="shared" si="5"/>
        <v>#DIV/0!</v>
      </c>
    </row>
    <row r="58" spans="1:18" s="46" customFormat="1">
      <c r="A58" s="112">
        <v>1</v>
      </c>
      <c r="B58" s="113" t="s">
        <v>84</v>
      </c>
      <c r="C58" s="113"/>
      <c r="D58" s="128"/>
      <c r="E58" s="128">
        <f t="shared" si="0"/>
        <v>0</v>
      </c>
      <c r="F58" s="67"/>
      <c r="G58" s="67"/>
      <c r="H58" s="67"/>
      <c r="I58" s="67"/>
      <c r="J58" s="67"/>
      <c r="K58" s="67"/>
      <c r="L58" s="67"/>
      <c r="M58" s="133"/>
      <c r="N58" s="134"/>
      <c r="O58" s="123"/>
      <c r="P58" s="49"/>
      <c r="Q58" s="46" t="e">
        <f t="shared" si="4"/>
        <v>#DIV/0!</v>
      </c>
      <c r="R58" s="46" t="e">
        <f t="shared" si="5"/>
        <v>#DIV/0!</v>
      </c>
    </row>
    <row r="59" spans="1:18" ht="63.75">
      <c r="A59" s="114" t="s">
        <v>10</v>
      </c>
      <c r="B59" s="115" t="s">
        <v>83</v>
      </c>
      <c r="C59" s="115"/>
      <c r="D59" s="127"/>
      <c r="E59" s="127">
        <f t="shared" si="0"/>
        <v>0</v>
      </c>
      <c r="F59" s="68"/>
      <c r="G59" s="68"/>
      <c r="H59" s="68"/>
      <c r="I59" s="68"/>
      <c r="J59" s="68"/>
      <c r="K59" s="68"/>
      <c r="L59" s="68"/>
      <c r="M59" s="131"/>
      <c r="N59" s="129"/>
      <c r="O59" s="121"/>
      <c r="P59" s="44"/>
      <c r="Q59" s="41" t="e">
        <f t="shared" si="4"/>
        <v>#DIV/0!</v>
      </c>
      <c r="R59" s="41" t="e">
        <f t="shared" si="5"/>
        <v>#DIV/0!</v>
      </c>
    </row>
    <row r="60" spans="1:18">
      <c r="A60" s="114" t="s">
        <v>11</v>
      </c>
      <c r="B60" s="115" t="s">
        <v>72</v>
      </c>
      <c r="C60" s="115"/>
      <c r="D60" s="127"/>
      <c r="E60" s="127">
        <f t="shared" si="0"/>
        <v>0</v>
      </c>
      <c r="F60" s="68"/>
      <c r="G60" s="68"/>
      <c r="H60" s="68"/>
      <c r="I60" s="68"/>
      <c r="J60" s="68"/>
      <c r="K60" s="68"/>
      <c r="L60" s="68"/>
      <c r="M60" s="131"/>
      <c r="N60" s="129"/>
      <c r="O60" s="121"/>
      <c r="P60" s="44"/>
      <c r="Q60" s="41" t="e">
        <f t="shared" si="4"/>
        <v>#DIV/0!</v>
      </c>
      <c r="R60" s="41" t="e">
        <f t="shared" si="5"/>
        <v>#DIV/0!</v>
      </c>
    </row>
    <row r="61" spans="1:18" ht="31.5">
      <c r="A61" s="114"/>
      <c r="B61" s="116" t="s">
        <v>93</v>
      </c>
      <c r="C61" s="94" t="s">
        <v>12</v>
      </c>
      <c r="D61" s="127">
        <f t="shared" ref="D61:D65" si="25">AVERAGE(F61,I61)</f>
        <v>612291</v>
      </c>
      <c r="E61" s="127">
        <f t="shared" si="0"/>
        <v>734749.2</v>
      </c>
      <c r="F61" s="127">
        <v>662082</v>
      </c>
      <c r="G61" s="127">
        <v>150000</v>
      </c>
      <c r="H61" s="127">
        <v>512082</v>
      </c>
      <c r="I61" s="127">
        <v>562500</v>
      </c>
      <c r="J61" s="127">
        <v>562500</v>
      </c>
      <c r="K61" s="127" t="s">
        <v>13</v>
      </c>
      <c r="L61" s="131">
        <f>D61/F61</f>
        <v>0.92479632432236492</v>
      </c>
      <c r="M61" s="131">
        <f t="shared" si="15"/>
        <v>1.0885173333333333</v>
      </c>
      <c r="N61" s="127">
        <v>300000</v>
      </c>
      <c r="O61" s="121"/>
      <c r="P61" s="44"/>
      <c r="Q61" s="41">
        <f t="shared" si="4"/>
        <v>0.84959264864472983</v>
      </c>
      <c r="R61" s="41">
        <f t="shared" si="5"/>
        <v>3.75</v>
      </c>
    </row>
    <row r="62" spans="1:18" ht="31.5">
      <c r="A62" s="114"/>
      <c r="B62" s="116" t="s">
        <v>94</v>
      </c>
      <c r="C62" s="94" t="s">
        <v>12</v>
      </c>
      <c r="D62" s="127">
        <f t="shared" si="25"/>
        <v>752916</v>
      </c>
      <c r="E62" s="127">
        <f t="shared" si="0"/>
        <v>903499.2</v>
      </c>
      <c r="F62" s="127">
        <v>662082</v>
      </c>
      <c r="G62" s="127">
        <v>150000</v>
      </c>
      <c r="H62" s="127">
        <v>512082</v>
      </c>
      <c r="I62" s="127">
        <v>843750</v>
      </c>
      <c r="J62" s="127">
        <v>843750</v>
      </c>
      <c r="K62" s="127" t="s">
        <v>13</v>
      </c>
      <c r="L62" s="131">
        <f t="shared" ref="L62:L65" si="26">D62/F62</f>
        <v>1.1371944864835473</v>
      </c>
      <c r="M62" s="131">
        <f t="shared" si="15"/>
        <v>0.89234488888888885</v>
      </c>
      <c r="N62" s="127">
        <v>300000</v>
      </c>
      <c r="O62" s="121"/>
      <c r="P62" s="44"/>
      <c r="Q62" s="41">
        <f t="shared" si="4"/>
        <v>1.2743889729670947</v>
      </c>
      <c r="R62" s="41">
        <f t="shared" si="5"/>
        <v>5.625</v>
      </c>
    </row>
    <row r="63" spans="1:18" ht="31.5">
      <c r="A63" s="114"/>
      <c r="B63" s="116" t="s">
        <v>95</v>
      </c>
      <c r="C63" s="94" t="s">
        <v>12</v>
      </c>
      <c r="D63" s="127">
        <f t="shared" si="25"/>
        <v>893541</v>
      </c>
      <c r="E63" s="127">
        <f t="shared" si="0"/>
        <v>1072249.2</v>
      </c>
      <c r="F63" s="127">
        <v>662082</v>
      </c>
      <c r="G63" s="127">
        <v>150000</v>
      </c>
      <c r="H63" s="127">
        <v>512082</v>
      </c>
      <c r="I63" s="127">
        <v>1125000</v>
      </c>
      <c r="J63" s="127">
        <v>1125000</v>
      </c>
      <c r="K63" s="127" t="s">
        <v>13</v>
      </c>
      <c r="L63" s="131">
        <f t="shared" si="26"/>
        <v>1.3495926486447298</v>
      </c>
      <c r="M63" s="131">
        <f t="shared" si="15"/>
        <v>0.79425866666666667</v>
      </c>
      <c r="N63" s="127">
        <v>300000</v>
      </c>
      <c r="O63" s="121"/>
      <c r="P63" s="44"/>
      <c r="Q63" s="41">
        <f t="shared" si="4"/>
        <v>1.6991852972894597</v>
      </c>
      <c r="R63" s="41">
        <f t="shared" si="5"/>
        <v>7.5</v>
      </c>
    </row>
    <row r="64" spans="1:18" ht="31.5">
      <c r="A64" s="114"/>
      <c r="B64" s="116" t="s">
        <v>96</v>
      </c>
      <c r="C64" s="94" t="s">
        <v>12</v>
      </c>
      <c r="D64" s="127">
        <f t="shared" si="25"/>
        <v>1174791</v>
      </c>
      <c r="E64" s="127">
        <f t="shared" si="0"/>
        <v>1409749.2</v>
      </c>
      <c r="F64" s="127">
        <v>662082</v>
      </c>
      <c r="G64" s="127">
        <v>150000</v>
      </c>
      <c r="H64" s="127">
        <v>512082</v>
      </c>
      <c r="I64" s="127">
        <v>1687500</v>
      </c>
      <c r="J64" s="127">
        <v>1687500</v>
      </c>
      <c r="K64" s="127" t="s">
        <v>13</v>
      </c>
      <c r="L64" s="131">
        <f t="shared" si="26"/>
        <v>1.7743889729670947</v>
      </c>
      <c r="M64" s="131">
        <f t="shared" si="15"/>
        <v>0.69617244444444448</v>
      </c>
      <c r="N64" s="127">
        <v>300000</v>
      </c>
      <c r="O64" s="121"/>
      <c r="P64" s="44"/>
      <c r="Q64" s="41">
        <f t="shared" si="4"/>
        <v>2.5487779459341895</v>
      </c>
      <c r="R64" s="41">
        <f t="shared" si="5"/>
        <v>11.25</v>
      </c>
    </row>
    <row r="65" spans="1:18" ht="31.5">
      <c r="A65" s="114"/>
      <c r="B65" s="116" t="s">
        <v>97</v>
      </c>
      <c r="C65" s="94" t="s">
        <v>12</v>
      </c>
      <c r="D65" s="127">
        <f t="shared" si="25"/>
        <v>1456041</v>
      </c>
      <c r="E65" s="127">
        <f t="shared" si="0"/>
        <v>1747249.2</v>
      </c>
      <c r="F65" s="127">
        <v>662082</v>
      </c>
      <c r="G65" s="127">
        <v>150000</v>
      </c>
      <c r="H65" s="127">
        <v>512082</v>
      </c>
      <c r="I65" s="127">
        <v>2250000</v>
      </c>
      <c r="J65" s="127">
        <v>2250000</v>
      </c>
      <c r="K65" s="127" t="s">
        <v>13</v>
      </c>
      <c r="L65" s="131">
        <f t="shared" si="26"/>
        <v>2.1991852972894597</v>
      </c>
      <c r="M65" s="131">
        <f t="shared" si="15"/>
        <v>0.64712933333333333</v>
      </c>
      <c r="N65" s="127">
        <v>300000</v>
      </c>
      <c r="O65" s="121"/>
      <c r="P65" s="44"/>
      <c r="Q65" s="41">
        <f t="shared" si="4"/>
        <v>3.3983705945789193</v>
      </c>
      <c r="R65" s="41">
        <f t="shared" si="5"/>
        <v>15</v>
      </c>
    </row>
    <row r="66" spans="1:18">
      <c r="A66" s="114" t="s">
        <v>14</v>
      </c>
      <c r="B66" s="115" t="s">
        <v>73</v>
      </c>
      <c r="C66" s="115"/>
      <c r="D66" s="68"/>
      <c r="E66" s="127">
        <f t="shared" si="0"/>
        <v>0</v>
      </c>
      <c r="F66" s="68"/>
      <c r="G66" s="68"/>
      <c r="H66" s="68"/>
      <c r="I66" s="68"/>
      <c r="J66" s="68"/>
      <c r="K66" s="68"/>
      <c r="L66" s="68"/>
      <c r="M66" s="131"/>
      <c r="N66" s="127"/>
      <c r="O66" s="121"/>
      <c r="P66" s="44"/>
      <c r="Q66" s="41" t="e">
        <f t="shared" si="4"/>
        <v>#DIV/0!</v>
      </c>
      <c r="R66" s="41" t="e">
        <f t="shared" si="5"/>
        <v>#DIV/0!</v>
      </c>
    </row>
    <row r="67" spans="1:18" ht="31.5">
      <c r="A67" s="114"/>
      <c r="B67" s="116" t="s">
        <v>176</v>
      </c>
      <c r="C67" s="94" t="s">
        <v>12</v>
      </c>
      <c r="D67" s="127">
        <f>AVERAGE(F67,I67)</f>
        <v>533541</v>
      </c>
      <c r="E67" s="127">
        <f t="shared" si="0"/>
        <v>640249.19999999995</v>
      </c>
      <c r="F67" s="127">
        <f t="shared" ref="F67:F71" si="27">SUM(G67:H67)</f>
        <v>617082</v>
      </c>
      <c r="G67" s="127">
        <v>105000</v>
      </c>
      <c r="H67" s="127">
        <v>512082</v>
      </c>
      <c r="I67" s="127">
        <f>SUM(J67:J67)</f>
        <v>450000</v>
      </c>
      <c r="J67" s="127">
        <f t="shared" ref="J67:J71" si="28">J61*80%</f>
        <v>450000</v>
      </c>
      <c r="K67" s="127" t="s">
        <v>13</v>
      </c>
      <c r="L67" s="131">
        <f>D67/F67</f>
        <v>0.86461928884653905</v>
      </c>
      <c r="M67" s="131">
        <f t="shared" si="15"/>
        <v>1.1856466666666667</v>
      </c>
      <c r="N67" s="127">
        <v>150000</v>
      </c>
      <c r="O67" s="121"/>
      <c r="P67" s="44"/>
      <c r="Q67" s="41">
        <f t="shared" si="4"/>
        <v>0.72923857769307809</v>
      </c>
      <c r="R67" s="41">
        <f t="shared" si="5"/>
        <v>4.2857142857142856</v>
      </c>
    </row>
    <row r="68" spans="1:18" ht="37.5">
      <c r="A68" s="114"/>
      <c r="B68" s="116" t="s">
        <v>177</v>
      </c>
      <c r="C68" s="94" t="s">
        <v>12</v>
      </c>
      <c r="D68" s="127">
        <f>AVERAGE(F68,I68)</f>
        <v>646041</v>
      </c>
      <c r="E68" s="127">
        <f t="shared" si="0"/>
        <v>775249.2</v>
      </c>
      <c r="F68" s="127">
        <f t="shared" si="27"/>
        <v>617082</v>
      </c>
      <c r="G68" s="127">
        <v>105000</v>
      </c>
      <c r="H68" s="127">
        <v>512082</v>
      </c>
      <c r="I68" s="127">
        <f>SUM(J68:J68)</f>
        <v>675000</v>
      </c>
      <c r="J68" s="127">
        <f t="shared" si="28"/>
        <v>675000</v>
      </c>
      <c r="K68" s="127" t="s">
        <v>13</v>
      </c>
      <c r="L68" s="131">
        <f t="shared" ref="L68:L71" si="29">D68/F68</f>
        <v>1.0469289332698086</v>
      </c>
      <c r="M68" s="131">
        <f t="shared" si="15"/>
        <v>0.95709777777777783</v>
      </c>
      <c r="N68" s="127">
        <v>150000</v>
      </c>
      <c r="O68" s="121"/>
      <c r="P68" s="44"/>
      <c r="Q68" s="41">
        <f t="shared" si="4"/>
        <v>1.093857866539617</v>
      </c>
      <c r="R68" s="41">
        <f t="shared" si="5"/>
        <v>6.4285714285714288</v>
      </c>
    </row>
    <row r="69" spans="1:18" ht="37.5">
      <c r="A69" s="114"/>
      <c r="B69" s="116" t="s">
        <v>178</v>
      </c>
      <c r="C69" s="94" t="s">
        <v>12</v>
      </c>
      <c r="D69" s="127">
        <f>AVERAGE(F69,I69)</f>
        <v>758541</v>
      </c>
      <c r="E69" s="127">
        <f t="shared" si="0"/>
        <v>910249.2</v>
      </c>
      <c r="F69" s="127">
        <f t="shared" si="27"/>
        <v>617082</v>
      </c>
      <c r="G69" s="127">
        <v>105000</v>
      </c>
      <c r="H69" s="127">
        <v>512082</v>
      </c>
      <c r="I69" s="127">
        <f>SUM(J69:J69)</f>
        <v>900000</v>
      </c>
      <c r="J69" s="127">
        <f t="shared" si="28"/>
        <v>900000</v>
      </c>
      <c r="K69" s="127" t="s">
        <v>13</v>
      </c>
      <c r="L69" s="131">
        <f t="shared" si="29"/>
        <v>1.2292385776930781</v>
      </c>
      <c r="M69" s="131">
        <f t="shared" si="15"/>
        <v>0.84282333333333337</v>
      </c>
      <c r="N69" s="127">
        <v>150000</v>
      </c>
      <c r="O69" s="121"/>
      <c r="P69" s="44"/>
      <c r="Q69" s="41">
        <f t="shared" si="4"/>
        <v>1.4584771553861562</v>
      </c>
      <c r="R69" s="41">
        <f t="shared" si="5"/>
        <v>8.5714285714285712</v>
      </c>
    </row>
    <row r="70" spans="1:18" ht="37.5">
      <c r="A70" s="114"/>
      <c r="B70" s="116" t="s">
        <v>179</v>
      </c>
      <c r="C70" s="94" t="s">
        <v>12</v>
      </c>
      <c r="D70" s="127">
        <f>AVERAGE(F70,I70)</f>
        <v>983541</v>
      </c>
      <c r="E70" s="127">
        <f t="shared" si="0"/>
        <v>1180249.2</v>
      </c>
      <c r="F70" s="127">
        <f t="shared" si="27"/>
        <v>617082</v>
      </c>
      <c r="G70" s="127">
        <v>105000</v>
      </c>
      <c r="H70" s="127">
        <v>512082</v>
      </c>
      <c r="I70" s="127">
        <f>SUM(J70:J70)</f>
        <v>1350000</v>
      </c>
      <c r="J70" s="127">
        <f t="shared" si="28"/>
        <v>1350000</v>
      </c>
      <c r="K70" s="127" t="s">
        <v>13</v>
      </c>
      <c r="L70" s="131">
        <f t="shared" si="29"/>
        <v>1.593857866539617</v>
      </c>
      <c r="M70" s="131">
        <f t="shared" si="15"/>
        <v>0.72854888888888891</v>
      </c>
      <c r="N70" s="127">
        <v>150000</v>
      </c>
      <c r="O70" s="121"/>
      <c r="P70" s="44"/>
      <c r="Q70" s="41">
        <f t="shared" si="4"/>
        <v>2.1877157330792341</v>
      </c>
      <c r="R70" s="41">
        <f t="shared" si="5"/>
        <v>12.857142857142858</v>
      </c>
    </row>
    <row r="71" spans="1:18" ht="34.5">
      <c r="A71" s="114"/>
      <c r="B71" s="116" t="s">
        <v>180</v>
      </c>
      <c r="C71" s="94" t="s">
        <v>12</v>
      </c>
      <c r="D71" s="127">
        <f>AVERAGE(F71,I71)</f>
        <v>1208541</v>
      </c>
      <c r="E71" s="127">
        <f t="shared" si="0"/>
        <v>1450249.2</v>
      </c>
      <c r="F71" s="127">
        <f t="shared" si="27"/>
        <v>617082</v>
      </c>
      <c r="G71" s="127">
        <v>105000</v>
      </c>
      <c r="H71" s="127">
        <v>512082</v>
      </c>
      <c r="I71" s="127">
        <f>SUM(J71:J71)</f>
        <v>1800000</v>
      </c>
      <c r="J71" s="127">
        <f t="shared" si="28"/>
        <v>1800000</v>
      </c>
      <c r="K71" s="127" t="s">
        <v>13</v>
      </c>
      <c r="L71" s="131">
        <f t="shared" si="29"/>
        <v>1.9584771553861562</v>
      </c>
      <c r="M71" s="131">
        <f t="shared" si="15"/>
        <v>0.67141166666666663</v>
      </c>
      <c r="N71" s="127">
        <v>150000</v>
      </c>
      <c r="O71" s="121"/>
      <c r="P71" s="44"/>
      <c r="Q71" s="41">
        <f t="shared" si="4"/>
        <v>2.9169543107723124</v>
      </c>
      <c r="R71" s="41">
        <f t="shared" si="5"/>
        <v>17.142857142857142</v>
      </c>
    </row>
    <row r="72" spans="1:18" s="46" customFormat="1" ht="63.75">
      <c r="A72" s="112" t="s">
        <v>15</v>
      </c>
      <c r="B72" s="113" t="s">
        <v>87</v>
      </c>
      <c r="C72" s="113"/>
      <c r="D72" s="67"/>
      <c r="E72" s="128">
        <f t="shared" si="0"/>
        <v>0</v>
      </c>
      <c r="F72" s="67"/>
      <c r="G72" s="67"/>
      <c r="H72" s="67"/>
      <c r="I72" s="67"/>
      <c r="J72" s="67"/>
      <c r="K72" s="67"/>
      <c r="L72" s="67"/>
      <c r="M72" s="67"/>
      <c r="N72" s="134"/>
      <c r="O72" s="123"/>
      <c r="P72" s="49"/>
      <c r="Q72" s="46" t="e">
        <f t="shared" si="4"/>
        <v>#DIV/0!</v>
      </c>
      <c r="R72" s="46" t="e">
        <f t="shared" si="5"/>
        <v>#DIV/0!</v>
      </c>
    </row>
    <row r="73" spans="1:18">
      <c r="A73" s="114" t="s">
        <v>11</v>
      </c>
      <c r="B73" s="115" t="s">
        <v>72</v>
      </c>
      <c r="C73" s="115"/>
      <c r="D73" s="68"/>
      <c r="E73" s="127">
        <f t="shared" si="0"/>
        <v>0</v>
      </c>
      <c r="F73" s="68"/>
      <c r="G73" s="68"/>
      <c r="H73" s="68"/>
      <c r="I73" s="68"/>
      <c r="J73" s="68"/>
      <c r="K73" s="68"/>
      <c r="L73" s="131"/>
      <c r="M73" s="131"/>
      <c r="N73" s="129"/>
      <c r="O73" s="121"/>
      <c r="P73" s="44"/>
      <c r="Q73" s="41" t="e">
        <f t="shared" si="4"/>
        <v>#DIV/0!</v>
      </c>
      <c r="R73" s="41" t="e">
        <f t="shared" si="5"/>
        <v>#DIV/0!</v>
      </c>
    </row>
    <row r="74" spans="1:18" ht="31.5">
      <c r="A74" s="114"/>
      <c r="B74" s="115" t="s">
        <v>24</v>
      </c>
      <c r="C74" s="94" t="s">
        <v>102</v>
      </c>
      <c r="D74" s="69">
        <f>AVERAGE(I74,F74)</f>
        <v>1287019.5</v>
      </c>
      <c r="E74" s="127">
        <f t="shared" si="0"/>
        <v>1544423.4</v>
      </c>
      <c r="F74" s="127">
        <v>2074039</v>
      </c>
      <c r="G74" s="68">
        <v>150000</v>
      </c>
      <c r="H74" s="127">
        <v>1924039</v>
      </c>
      <c r="I74" s="69">
        <f>SUM(J74:K74)</f>
        <v>500000</v>
      </c>
      <c r="J74" s="127">
        <v>500000</v>
      </c>
      <c r="K74" s="127" t="s">
        <v>13</v>
      </c>
      <c r="L74" s="131">
        <f t="shared" ref="L74:L75" si="30">D74/F74</f>
        <v>0.62053775266521027</v>
      </c>
      <c r="M74" s="131">
        <f t="shared" ref="M74:M75" si="31">D74/I74</f>
        <v>2.574039</v>
      </c>
      <c r="N74" s="129"/>
      <c r="O74" s="121"/>
      <c r="P74" s="44"/>
      <c r="Q74" s="41">
        <f t="shared" si="4"/>
        <v>0.24107550533042049</v>
      </c>
      <c r="R74" s="41">
        <f t="shared" si="5"/>
        <v>3.3333333333333335</v>
      </c>
    </row>
    <row r="75" spans="1:18" ht="31.5">
      <c r="A75" s="114"/>
      <c r="B75" s="115" t="s">
        <v>25</v>
      </c>
      <c r="C75" s="94" t="s">
        <v>102</v>
      </c>
      <c r="D75" s="69">
        <f t="shared" ref="D75" si="32">AVERAGE(I75,F75)</f>
        <v>1162019.5</v>
      </c>
      <c r="E75" s="127">
        <f t="shared" si="0"/>
        <v>1394423.4</v>
      </c>
      <c r="F75" s="127">
        <v>2074039</v>
      </c>
      <c r="G75" s="68">
        <v>150000</v>
      </c>
      <c r="H75" s="127">
        <v>1924039</v>
      </c>
      <c r="I75" s="69">
        <f t="shared" ref="I75" si="33">SUM(J75:K75)</f>
        <v>250000</v>
      </c>
      <c r="J75" s="127">
        <f>J74*50%</f>
        <v>250000</v>
      </c>
      <c r="K75" s="127" t="s">
        <v>13</v>
      </c>
      <c r="L75" s="131">
        <f t="shared" si="30"/>
        <v>0.56026887633260514</v>
      </c>
      <c r="M75" s="131">
        <f t="shared" si="31"/>
        <v>4.6480779999999999</v>
      </c>
      <c r="N75" s="129"/>
      <c r="O75" s="121"/>
      <c r="P75" s="44"/>
      <c r="Q75" s="41">
        <f t="shared" si="4"/>
        <v>0.12053775266521025</v>
      </c>
      <c r="R75" s="41">
        <f t="shared" si="5"/>
        <v>1.6666666666666667</v>
      </c>
    </row>
    <row r="76" spans="1:18" ht="32.25">
      <c r="A76" s="114" t="s">
        <v>14</v>
      </c>
      <c r="B76" s="115" t="s">
        <v>103</v>
      </c>
      <c r="C76" s="115"/>
      <c r="D76" s="69"/>
      <c r="E76" s="127">
        <f t="shared" si="0"/>
        <v>0</v>
      </c>
      <c r="F76" s="68"/>
      <c r="G76" s="68"/>
      <c r="H76" s="68"/>
      <c r="I76" s="69"/>
      <c r="J76" s="127"/>
      <c r="K76" s="68"/>
      <c r="L76" s="131"/>
      <c r="M76" s="131"/>
      <c r="N76" s="129"/>
      <c r="O76" s="121"/>
      <c r="P76" s="44"/>
      <c r="Q76" s="41" t="e">
        <f t="shared" si="4"/>
        <v>#DIV/0!</v>
      </c>
      <c r="R76" s="41" t="e">
        <f t="shared" si="5"/>
        <v>#DIV/0!</v>
      </c>
    </row>
    <row r="77" spans="1:18" ht="31.5">
      <c r="A77" s="114"/>
      <c r="B77" s="115" t="s">
        <v>24</v>
      </c>
      <c r="C77" s="94" t="s">
        <v>102</v>
      </c>
      <c r="D77" s="69">
        <f>AVERAGE(I77,F77)</f>
        <v>1162019.5</v>
      </c>
      <c r="E77" s="127">
        <f t="shared" si="0"/>
        <v>1394423.4</v>
      </c>
      <c r="F77" s="127">
        <v>2074039</v>
      </c>
      <c r="G77" s="68">
        <v>105000</v>
      </c>
      <c r="H77" s="127">
        <v>1924039</v>
      </c>
      <c r="I77" s="69">
        <f>SUM(J77:K77)</f>
        <v>250000</v>
      </c>
      <c r="J77" s="127">
        <f>J74*50%</f>
        <v>250000</v>
      </c>
      <c r="K77" s="127" t="s">
        <v>13</v>
      </c>
      <c r="L77" s="131">
        <f>D77/F77</f>
        <v>0.56026887633260514</v>
      </c>
      <c r="M77" s="131">
        <f>D77/I77</f>
        <v>4.6480779999999999</v>
      </c>
      <c r="N77" s="129"/>
      <c r="O77" s="121"/>
      <c r="P77" s="44"/>
      <c r="Q77" s="41">
        <f t="shared" si="4"/>
        <v>0.12053775266521025</v>
      </c>
      <c r="R77" s="41">
        <f t="shared" si="5"/>
        <v>2.3809523809523809</v>
      </c>
    </row>
    <row r="78" spans="1:18" ht="31.5">
      <c r="A78" s="114"/>
      <c r="B78" s="115" t="s">
        <v>25</v>
      </c>
      <c r="C78" s="94" t="s">
        <v>102</v>
      </c>
      <c r="D78" s="69">
        <f t="shared" ref="D78" si="34">AVERAGE(I78,F78)</f>
        <v>1099519.5</v>
      </c>
      <c r="E78" s="127">
        <f t="shared" ref="E78:E141" si="35">D78+(D78*20%)</f>
        <v>1319423.3999999999</v>
      </c>
      <c r="F78" s="127">
        <v>2074039</v>
      </c>
      <c r="G78" s="68">
        <v>105000</v>
      </c>
      <c r="H78" s="127">
        <v>1924039</v>
      </c>
      <c r="I78" s="69">
        <f>SUM(J78:K78)</f>
        <v>125000</v>
      </c>
      <c r="J78" s="127">
        <f>J75*50%</f>
        <v>125000</v>
      </c>
      <c r="K78" s="127" t="s">
        <v>13</v>
      </c>
      <c r="L78" s="131">
        <f>D78/F78</f>
        <v>0.53013443816630257</v>
      </c>
      <c r="M78" s="131">
        <f>D78/I78</f>
        <v>8.7961559999999999</v>
      </c>
      <c r="N78" s="129"/>
      <c r="O78" s="121"/>
      <c r="P78" s="44"/>
      <c r="Q78" s="41">
        <f t="shared" ref="Q78:Q141" si="36">I78/F78</f>
        <v>6.0268876332605123E-2</v>
      </c>
      <c r="R78" s="41">
        <f t="shared" ref="R78:R141" si="37">I78/G78</f>
        <v>1.1904761904761905</v>
      </c>
    </row>
    <row r="79" spans="1:18" s="46" customFormat="1" ht="48">
      <c r="A79" s="112" t="s">
        <v>31</v>
      </c>
      <c r="B79" s="113" t="s">
        <v>89</v>
      </c>
      <c r="C79" s="113"/>
      <c r="D79" s="67"/>
      <c r="E79" s="128">
        <f t="shared" si="35"/>
        <v>0</v>
      </c>
      <c r="F79" s="67"/>
      <c r="G79" s="67"/>
      <c r="H79" s="67"/>
      <c r="I79" s="67"/>
      <c r="J79" s="67"/>
      <c r="K79" s="67"/>
      <c r="L79" s="67"/>
      <c r="M79" s="67"/>
      <c r="N79" s="134"/>
      <c r="O79" s="123"/>
      <c r="P79" s="49"/>
      <c r="Q79" s="46" t="e">
        <f t="shared" si="36"/>
        <v>#DIV/0!</v>
      </c>
      <c r="R79" s="46" t="e">
        <f t="shared" si="37"/>
        <v>#DIV/0!</v>
      </c>
    </row>
    <row r="80" spans="1:18">
      <c r="A80" s="114" t="s">
        <v>11</v>
      </c>
      <c r="B80" s="115" t="s">
        <v>72</v>
      </c>
      <c r="C80" s="115"/>
      <c r="D80" s="68"/>
      <c r="E80" s="127">
        <f t="shared" si="35"/>
        <v>0</v>
      </c>
      <c r="F80" s="68"/>
      <c r="G80" s="68"/>
      <c r="H80" s="68"/>
      <c r="I80" s="68"/>
      <c r="J80" s="68"/>
      <c r="K80" s="68"/>
      <c r="L80" s="68"/>
      <c r="M80" s="68"/>
      <c r="N80" s="129"/>
      <c r="O80" s="121"/>
      <c r="P80" s="44"/>
      <c r="Q80" s="41" t="e">
        <f t="shared" si="36"/>
        <v>#DIV/0!</v>
      </c>
      <c r="R80" s="41" t="e">
        <f t="shared" si="37"/>
        <v>#DIV/0!</v>
      </c>
    </row>
    <row r="81" spans="1:18" ht="31.5">
      <c r="A81" s="114"/>
      <c r="B81" s="116" t="s">
        <v>176</v>
      </c>
      <c r="C81" s="94" t="s">
        <v>12</v>
      </c>
      <c r="D81" s="127">
        <f>AVERAGE(F81,I81)</f>
        <v>1997543</v>
      </c>
      <c r="E81" s="127">
        <f t="shared" si="35"/>
        <v>2397051.6</v>
      </c>
      <c r="F81" s="127">
        <f t="shared" ref="F81:F88" si="38">SUM(G81:H81)</f>
        <v>1995086</v>
      </c>
      <c r="G81" s="127">
        <v>300000</v>
      </c>
      <c r="H81" s="127">
        <v>1695086</v>
      </c>
      <c r="I81" s="127">
        <f t="shared" ref="I81:I88" si="39">SUM(J81:J81)</f>
        <v>2000000</v>
      </c>
      <c r="J81" s="127">
        <v>2000000</v>
      </c>
      <c r="K81" s="127" t="s">
        <v>13</v>
      </c>
      <c r="L81" s="131">
        <f>D81/F81</f>
        <v>1.0012315258590356</v>
      </c>
      <c r="M81" s="131">
        <f>D81/I81</f>
        <v>0.99877150000000003</v>
      </c>
      <c r="N81" s="127">
        <v>325000</v>
      </c>
      <c r="O81" s="121"/>
      <c r="P81" s="44"/>
      <c r="Q81" s="41">
        <f t="shared" si="36"/>
        <v>1.0024630517180713</v>
      </c>
      <c r="R81" s="41">
        <f t="shared" si="37"/>
        <v>6.666666666666667</v>
      </c>
    </row>
    <row r="82" spans="1:18" ht="37.5">
      <c r="A82" s="114"/>
      <c r="B82" s="116" t="s">
        <v>177</v>
      </c>
      <c r="C82" s="94" t="s">
        <v>12</v>
      </c>
      <c r="D82" s="127">
        <f t="shared" ref="D82:D88" si="40">AVERAGE(F82,I82)</f>
        <v>2497543</v>
      </c>
      <c r="E82" s="127">
        <f t="shared" si="35"/>
        <v>2997051.6</v>
      </c>
      <c r="F82" s="127">
        <f t="shared" si="38"/>
        <v>1995086</v>
      </c>
      <c r="G82" s="127">
        <v>300000</v>
      </c>
      <c r="H82" s="127">
        <v>1695086</v>
      </c>
      <c r="I82" s="127">
        <f t="shared" si="39"/>
        <v>3000000</v>
      </c>
      <c r="J82" s="127">
        <v>3000000</v>
      </c>
      <c r="K82" s="127" t="s">
        <v>13</v>
      </c>
      <c r="L82" s="131">
        <f t="shared" ref="L82:L88" si="41">D82/F82</f>
        <v>1.2518472887885534</v>
      </c>
      <c r="M82" s="131">
        <f t="shared" ref="M82:M88" si="42">D82/I82</f>
        <v>0.83251433333333336</v>
      </c>
      <c r="N82" s="127">
        <v>325000</v>
      </c>
      <c r="O82" s="121"/>
      <c r="P82" s="44"/>
      <c r="Q82" s="41">
        <f t="shared" si="36"/>
        <v>1.5036945775771069</v>
      </c>
      <c r="R82" s="41">
        <f t="shared" si="37"/>
        <v>10</v>
      </c>
    </row>
    <row r="83" spans="1:18" ht="37.5">
      <c r="A83" s="114"/>
      <c r="B83" s="116" t="s">
        <v>178</v>
      </c>
      <c r="C83" s="94" t="s">
        <v>12</v>
      </c>
      <c r="D83" s="127">
        <f t="shared" si="40"/>
        <v>3147543</v>
      </c>
      <c r="E83" s="127">
        <f t="shared" si="35"/>
        <v>3777051.6</v>
      </c>
      <c r="F83" s="127">
        <f t="shared" si="38"/>
        <v>2295086</v>
      </c>
      <c r="G83" s="127">
        <v>600000</v>
      </c>
      <c r="H83" s="127">
        <v>1695086</v>
      </c>
      <c r="I83" s="127">
        <f t="shared" si="39"/>
        <v>4000000</v>
      </c>
      <c r="J83" s="127">
        <v>4000000</v>
      </c>
      <c r="K83" s="127" t="s">
        <v>13</v>
      </c>
      <c r="L83" s="131">
        <f t="shared" si="41"/>
        <v>1.3714270402067723</v>
      </c>
      <c r="M83" s="131">
        <f t="shared" si="42"/>
        <v>0.78688575000000005</v>
      </c>
      <c r="N83" s="127">
        <v>325000</v>
      </c>
      <c r="O83" s="121"/>
      <c r="P83" s="44"/>
      <c r="Q83" s="41">
        <f t="shared" si="36"/>
        <v>1.7428540804135444</v>
      </c>
      <c r="R83" s="41">
        <f t="shared" si="37"/>
        <v>6.666666666666667</v>
      </c>
    </row>
    <row r="84" spans="1:18" ht="37.5">
      <c r="A84" s="114"/>
      <c r="B84" s="116" t="s">
        <v>179</v>
      </c>
      <c r="C84" s="94" t="s">
        <v>12</v>
      </c>
      <c r="D84" s="127">
        <f t="shared" si="40"/>
        <v>4147543</v>
      </c>
      <c r="E84" s="127">
        <f t="shared" si="35"/>
        <v>4977051.5999999996</v>
      </c>
      <c r="F84" s="127">
        <f t="shared" si="38"/>
        <v>2295086</v>
      </c>
      <c r="G84" s="127">
        <v>600000</v>
      </c>
      <c r="H84" s="127">
        <v>1695086</v>
      </c>
      <c r="I84" s="127">
        <f t="shared" si="39"/>
        <v>6000000</v>
      </c>
      <c r="J84" s="127">
        <v>6000000</v>
      </c>
      <c r="K84" s="127" t="s">
        <v>13</v>
      </c>
      <c r="L84" s="131">
        <f t="shared" si="41"/>
        <v>1.8071405603101582</v>
      </c>
      <c r="M84" s="131">
        <f t="shared" si="42"/>
        <v>0.6912571666666667</v>
      </c>
      <c r="N84" s="127">
        <v>325000</v>
      </c>
      <c r="O84" s="121"/>
      <c r="P84" s="44"/>
      <c r="Q84" s="41">
        <f t="shared" si="36"/>
        <v>2.6142811206203165</v>
      </c>
      <c r="R84" s="41">
        <f t="shared" si="37"/>
        <v>10</v>
      </c>
    </row>
    <row r="85" spans="1:18" ht="34.5">
      <c r="A85" s="114"/>
      <c r="B85" s="116" t="s">
        <v>180</v>
      </c>
      <c r="C85" s="94" t="s">
        <v>12</v>
      </c>
      <c r="D85" s="127">
        <f t="shared" si="40"/>
        <v>4897543</v>
      </c>
      <c r="E85" s="127">
        <f t="shared" si="35"/>
        <v>5877051.5999999996</v>
      </c>
      <c r="F85" s="127">
        <f t="shared" si="38"/>
        <v>2295086</v>
      </c>
      <c r="G85" s="127">
        <v>600000</v>
      </c>
      <c r="H85" s="127">
        <v>1695086</v>
      </c>
      <c r="I85" s="127">
        <f t="shared" si="39"/>
        <v>7500000</v>
      </c>
      <c r="J85" s="127">
        <v>7500000</v>
      </c>
      <c r="K85" s="127" t="s">
        <v>13</v>
      </c>
      <c r="L85" s="131">
        <f t="shared" si="41"/>
        <v>2.1339257003876977</v>
      </c>
      <c r="M85" s="131">
        <f t="shared" si="42"/>
        <v>0.65300573333333334</v>
      </c>
      <c r="N85" s="127">
        <v>325000</v>
      </c>
      <c r="O85" s="121"/>
      <c r="P85" s="44"/>
      <c r="Q85" s="41">
        <f t="shared" si="36"/>
        <v>3.2678514007753958</v>
      </c>
      <c r="R85" s="41">
        <f t="shared" si="37"/>
        <v>12.5</v>
      </c>
    </row>
    <row r="86" spans="1:18" ht="31.5">
      <c r="A86" s="114"/>
      <c r="B86" s="116" t="s">
        <v>20</v>
      </c>
      <c r="C86" s="94" t="s">
        <v>12</v>
      </c>
      <c r="D86" s="127">
        <f t="shared" si="40"/>
        <v>5347543</v>
      </c>
      <c r="E86" s="127">
        <f t="shared" si="35"/>
        <v>6417051.5999999996</v>
      </c>
      <c r="F86" s="127">
        <f t="shared" si="38"/>
        <v>3195086</v>
      </c>
      <c r="G86" s="127">
        <v>1500000</v>
      </c>
      <c r="H86" s="127">
        <v>1695086</v>
      </c>
      <c r="I86" s="127">
        <f t="shared" si="39"/>
        <v>7500000</v>
      </c>
      <c r="J86" s="127">
        <v>7500000</v>
      </c>
      <c r="K86" s="127" t="s">
        <v>13</v>
      </c>
      <c r="L86" s="131">
        <f t="shared" si="41"/>
        <v>1.6736773282471895</v>
      </c>
      <c r="M86" s="131">
        <f t="shared" si="42"/>
        <v>0.71300573333333328</v>
      </c>
      <c r="N86" s="127">
        <v>325000</v>
      </c>
      <c r="O86" s="121"/>
      <c r="P86" s="44"/>
      <c r="Q86" s="41">
        <f t="shared" si="36"/>
        <v>2.347354656494379</v>
      </c>
      <c r="R86" s="41">
        <f t="shared" si="37"/>
        <v>5</v>
      </c>
    </row>
    <row r="87" spans="1:18" ht="31.5">
      <c r="A87" s="114"/>
      <c r="B87" s="116" t="s">
        <v>21</v>
      </c>
      <c r="C87" s="94" t="s">
        <v>12</v>
      </c>
      <c r="D87" s="127">
        <f t="shared" si="40"/>
        <v>6097543</v>
      </c>
      <c r="E87" s="127">
        <f t="shared" si="35"/>
        <v>7317051.5999999996</v>
      </c>
      <c r="F87" s="127">
        <f t="shared" si="38"/>
        <v>4695086</v>
      </c>
      <c r="G87" s="127">
        <v>3000000</v>
      </c>
      <c r="H87" s="127">
        <v>1695086</v>
      </c>
      <c r="I87" s="127">
        <f t="shared" si="39"/>
        <v>7500000</v>
      </c>
      <c r="J87" s="127">
        <v>7500000</v>
      </c>
      <c r="K87" s="127" t="s">
        <v>13</v>
      </c>
      <c r="L87" s="131">
        <f t="shared" si="41"/>
        <v>1.2987074145180728</v>
      </c>
      <c r="M87" s="131">
        <f t="shared" si="42"/>
        <v>0.81300573333333337</v>
      </c>
      <c r="N87" s="127">
        <v>325000</v>
      </c>
      <c r="O87" s="121"/>
      <c r="P87" s="44"/>
      <c r="Q87" s="41">
        <f t="shared" si="36"/>
        <v>1.5974148290361454</v>
      </c>
      <c r="R87" s="41">
        <f t="shared" si="37"/>
        <v>2.5</v>
      </c>
    </row>
    <row r="88" spans="1:18" ht="31.5">
      <c r="A88" s="114"/>
      <c r="B88" s="116" t="s">
        <v>17</v>
      </c>
      <c r="C88" s="94" t="s">
        <v>12</v>
      </c>
      <c r="D88" s="127">
        <f t="shared" si="40"/>
        <v>7597543</v>
      </c>
      <c r="E88" s="127">
        <f t="shared" si="35"/>
        <v>9117051.5999999996</v>
      </c>
      <c r="F88" s="127">
        <f t="shared" si="38"/>
        <v>7695086</v>
      </c>
      <c r="G88" s="127">
        <v>6000000</v>
      </c>
      <c r="H88" s="127">
        <v>1695086</v>
      </c>
      <c r="I88" s="127">
        <f t="shared" si="39"/>
        <v>7500000</v>
      </c>
      <c r="J88" s="127">
        <v>7500000</v>
      </c>
      <c r="K88" s="127" t="s">
        <v>13</v>
      </c>
      <c r="L88" s="131">
        <f t="shared" si="41"/>
        <v>0.98732398832189794</v>
      </c>
      <c r="M88" s="131">
        <f t="shared" si="42"/>
        <v>1.0130057333333333</v>
      </c>
      <c r="N88" s="127">
        <v>325000</v>
      </c>
      <c r="O88" s="121"/>
      <c r="P88" s="44"/>
      <c r="Q88" s="41">
        <f t="shared" si="36"/>
        <v>0.97464797664379577</v>
      </c>
      <c r="R88" s="41">
        <f t="shared" si="37"/>
        <v>1.25</v>
      </c>
    </row>
    <row r="89" spans="1:18">
      <c r="A89" s="114" t="s">
        <v>14</v>
      </c>
      <c r="B89" s="115" t="s">
        <v>73</v>
      </c>
      <c r="C89" s="94"/>
      <c r="D89" s="127"/>
      <c r="E89" s="127">
        <f t="shared" si="35"/>
        <v>0</v>
      </c>
      <c r="F89" s="127"/>
      <c r="G89" s="127"/>
      <c r="H89" s="127"/>
      <c r="I89" s="127"/>
      <c r="J89" s="127"/>
      <c r="K89" s="127"/>
      <c r="L89" s="131"/>
      <c r="M89" s="131"/>
      <c r="N89" s="127"/>
      <c r="O89" s="121"/>
      <c r="P89" s="44"/>
      <c r="Q89" s="41" t="e">
        <f t="shared" si="36"/>
        <v>#DIV/0!</v>
      </c>
      <c r="R89" s="41" t="e">
        <f t="shared" si="37"/>
        <v>#DIV/0!</v>
      </c>
    </row>
    <row r="90" spans="1:18" ht="31.5">
      <c r="A90" s="114"/>
      <c r="B90" s="116" t="s">
        <v>176</v>
      </c>
      <c r="C90" s="94" t="s">
        <v>12</v>
      </c>
      <c r="D90" s="127">
        <f t="shared" ref="D90:D97" si="43">AVERAGE(F90,I90)</f>
        <v>1497543</v>
      </c>
      <c r="E90" s="127">
        <f t="shared" si="35"/>
        <v>1797051.6</v>
      </c>
      <c r="F90" s="127">
        <f t="shared" ref="F90:F97" si="44">SUM(G90:H90)</f>
        <v>1995086</v>
      </c>
      <c r="G90" s="127">
        <v>300000</v>
      </c>
      <c r="H90" s="127">
        <v>1695086</v>
      </c>
      <c r="I90" s="127">
        <f t="shared" ref="I90:I97" si="45">SUM(J90:J90)</f>
        <v>1000000</v>
      </c>
      <c r="J90" s="127">
        <f>J81*50%</f>
        <v>1000000</v>
      </c>
      <c r="K90" s="127" t="s">
        <v>13</v>
      </c>
      <c r="L90" s="131">
        <f>D90/F90</f>
        <v>0.75061576292951782</v>
      </c>
      <c r="M90" s="131">
        <f t="shared" ref="M90:M97" si="46">D90/I90</f>
        <v>1.4975430000000001</v>
      </c>
      <c r="N90" s="127">
        <v>160000</v>
      </c>
      <c r="O90" s="121"/>
      <c r="P90" s="44"/>
      <c r="Q90" s="41">
        <f t="shared" si="36"/>
        <v>0.50123152585903563</v>
      </c>
      <c r="R90" s="41">
        <f t="shared" si="37"/>
        <v>3.3333333333333335</v>
      </c>
    </row>
    <row r="91" spans="1:18" ht="37.5">
      <c r="A91" s="114"/>
      <c r="B91" s="116" t="s">
        <v>177</v>
      </c>
      <c r="C91" s="94" t="s">
        <v>12</v>
      </c>
      <c r="D91" s="127">
        <f t="shared" si="43"/>
        <v>1747543</v>
      </c>
      <c r="E91" s="127">
        <f t="shared" si="35"/>
        <v>2097051.6</v>
      </c>
      <c r="F91" s="127">
        <f t="shared" si="44"/>
        <v>1995086</v>
      </c>
      <c r="G91" s="127">
        <v>300000</v>
      </c>
      <c r="H91" s="127">
        <v>1695086</v>
      </c>
      <c r="I91" s="127">
        <f t="shared" si="45"/>
        <v>1500000</v>
      </c>
      <c r="J91" s="127">
        <f t="shared" ref="J91:J97" si="47">J82*50%</f>
        <v>1500000</v>
      </c>
      <c r="K91" s="127" t="s">
        <v>13</v>
      </c>
      <c r="L91" s="131">
        <f t="shared" ref="L91:L97" si="48">D91/F91</f>
        <v>0.87592364439427672</v>
      </c>
      <c r="M91" s="131">
        <f t="shared" si="46"/>
        <v>1.1650286666666667</v>
      </c>
      <c r="N91" s="127">
        <v>160000</v>
      </c>
      <c r="O91" s="121"/>
      <c r="P91" s="44"/>
      <c r="Q91" s="41">
        <f t="shared" si="36"/>
        <v>0.75184728878855345</v>
      </c>
      <c r="R91" s="41">
        <f t="shared" si="37"/>
        <v>5</v>
      </c>
    </row>
    <row r="92" spans="1:18" ht="37.5">
      <c r="A92" s="114"/>
      <c r="B92" s="116" t="s">
        <v>178</v>
      </c>
      <c r="C92" s="94" t="s">
        <v>12</v>
      </c>
      <c r="D92" s="127">
        <f t="shared" si="43"/>
        <v>2147543</v>
      </c>
      <c r="E92" s="127">
        <f t="shared" si="35"/>
        <v>2577051.6</v>
      </c>
      <c r="F92" s="127">
        <f t="shared" si="44"/>
        <v>2295086</v>
      </c>
      <c r="G92" s="127">
        <v>600000</v>
      </c>
      <c r="H92" s="127">
        <v>1695086</v>
      </c>
      <c r="I92" s="127">
        <f t="shared" si="45"/>
        <v>2000000</v>
      </c>
      <c r="J92" s="127">
        <f t="shared" si="47"/>
        <v>2000000</v>
      </c>
      <c r="K92" s="127" t="s">
        <v>13</v>
      </c>
      <c r="L92" s="131">
        <f t="shared" si="48"/>
        <v>0.93571352010338615</v>
      </c>
      <c r="M92" s="131">
        <f t="shared" si="46"/>
        <v>1.0737715000000001</v>
      </c>
      <c r="N92" s="127">
        <v>160000</v>
      </c>
      <c r="O92" s="121"/>
      <c r="P92" s="44"/>
      <c r="Q92" s="41">
        <f t="shared" si="36"/>
        <v>0.8714270402067722</v>
      </c>
      <c r="R92" s="41">
        <f t="shared" si="37"/>
        <v>3.3333333333333335</v>
      </c>
    </row>
    <row r="93" spans="1:18" ht="37.5">
      <c r="A93" s="114"/>
      <c r="B93" s="116" t="s">
        <v>179</v>
      </c>
      <c r="C93" s="94" t="s">
        <v>12</v>
      </c>
      <c r="D93" s="127">
        <f t="shared" si="43"/>
        <v>2647543</v>
      </c>
      <c r="E93" s="127">
        <f t="shared" si="35"/>
        <v>3177051.6</v>
      </c>
      <c r="F93" s="127">
        <f t="shared" si="44"/>
        <v>2295086</v>
      </c>
      <c r="G93" s="127">
        <v>600000</v>
      </c>
      <c r="H93" s="127">
        <v>1695086</v>
      </c>
      <c r="I93" s="127">
        <f t="shared" si="45"/>
        <v>3000000</v>
      </c>
      <c r="J93" s="127">
        <f t="shared" si="47"/>
        <v>3000000</v>
      </c>
      <c r="K93" s="127" t="s">
        <v>13</v>
      </c>
      <c r="L93" s="131">
        <f t="shared" si="48"/>
        <v>1.1535702801550791</v>
      </c>
      <c r="M93" s="131">
        <f t="shared" si="46"/>
        <v>0.88251433333333329</v>
      </c>
      <c r="N93" s="127">
        <v>160000</v>
      </c>
      <c r="O93" s="121"/>
      <c r="P93" s="44"/>
      <c r="Q93" s="41">
        <f t="shared" si="36"/>
        <v>1.3071405603101582</v>
      </c>
      <c r="R93" s="41">
        <f t="shared" si="37"/>
        <v>5</v>
      </c>
    </row>
    <row r="94" spans="1:18" ht="34.5">
      <c r="A94" s="114"/>
      <c r="B94" s="116" t="s">
        <v>180</v>
      </c>
      <c r="C94" s="94" t="s">
        <v>12</v>
      </c>
      <c r="D94" s="127">
        <f t="shared" si="43"/>
        <v>3022543</v>
      </c>
      <c r="E94" s="127">
        <f t="shared" si="35"/>
        <v>3627051.6</v>
      </c>
      <c r="F94" s="127">
        <f t="shared" si="44"/>
        <v>2295086</v>
      </c>
      <c r="G94" s="127">
        <v>600000</v>
      </c>
      <c r="H94" s="127">
        <v>1695086</v>
      </c>
      <c r="I94" s="127">
        <f t="shared" si="45"/>
        <v>3750000</v>
      </c>
      <c r="J94" s="127">
        <f t="shared" si="47"/>
        <v>3750000</v>
      </c>
      <c r="K94" s="127" t="s">
        <v>13</v>
      </c>
      <c r="L94" s="131">
        <f t="shared" si="48"/>
        <v>1.3169628501938488</v>
      </c>
      <c r="M94" s="131">
        <f t="shared" si="46"/>
        <v>0.80601146666666668</v>
      </c>
      <c r="N94" s="127">
        <v>160000</v>
      </c>
      <c r="O94" s="121"/>
      <c r="P94" s="44"/>
      <c r="Q94" s="41">
        <f t="shared" si="36"/>
        <v>1.6339257003876979</v>
      </c>
      <c r="R94" s="41">
        <f t="shared" si="37"/>
        <v>6.25</v>
      </c>
    </row>
    <row r="95" spans="1:18" ht="31.5">
      <c r="A95" s="114"/>
      <c r="B95" s="116" t="s">
        <v>20</v>
      </c>
      <c r="C95" s="94" t="s">
        <v>12</v>
      </c>
      <c r="D95" s="127">
        <f t="shared" si="43"/>
        <v>3472543</v>
      </c>
      <c r="E95" s="127">
        <f t="shared" si="35"/>
        <v>4167051.6</v>
      </c>
      <c r="F95" s="127">
        <f t="shared" si="44"/>
        <v>3195086</v>
      </c>
      <c r="G95" s="127">
        <v>1500000</v>
      </c>
      <c r="H95" s="127">
        <v>1695086</v>
      </c>
      <c r="I95" s="127">
        <f t="shared" si="45"/>
        <v>3750000</v>
      </c>
      <c r="J95" s="127">
        <f t="shared" si="47"/>
        <v>3750000</v>
      </c>
      <c r="K95" s="127" t="s">
        <v>13</v>
      </c>
      <c r="L95" s="131">
        <f t="shared" si="48"/>
        <v>1.0868386641235948</v>
      </c>
      <c r="M95" s="131">
        <f t="shared" si="46"/>
        <v>0.92601146666666667</v>
      </c>
      <c r="N95" s="127">
        <v>160000</v>
      </c>
      <c r="O95" s="121"/>
      <c r="P95" s="44"/>
      <c r="Q95" s="41">
        <f t="shared" si="36"/>
        <v>1.1736773282471895</v>
      </c>
      <c r="R95" s="41">
        <f t="shared" si="37"/>
        <v>2.5</v>
      </c>
    </row>
    <row r="96" spans="1:18" ht="31.5">
      <c r="A96" s="114"/>
      <c r="B96" s="116" t="s">
        <v>21</v>
      </c>
      <c r="C96" s="94" t="s">
        <v>12</v>
      </c>
      <c r="D96" s="127">
        <f t="shared" si="43"/>
        <v>4222543</v>
      </c>
      <c r="E96" s="127">
        <f t="shared" si="35"/>
        <v>5067051.5999999996</v>
      </c>
      <c r="F96" s="127">
        <f t="shared" si="44"/>
        <v>4695086</v>
      </c>
      <c r="G96" s="127">
        <v>3000000</v>
      </c>
      <c r="H96" s="127">
        <v>1695086</v>
      </c>
      <c r="I96" s="127">
        <f t="shared" si="45"/>
        <v>3750000</v>
      </c>
      <c r="J96" s="127">
        <f t="shared" si="47"/>
        <v>3750000</v>
      </c>
      <c r="K96" s="127" t="s">
        <v>13</v>
      </c>
      <c r="L96" s="131">
        <f t="shared" si="48"/>
        <v>0.89935370725903641</v>
      </c>
      <c r="M96" s="131">
        <f t="shared" si="46"/>
        <v>1.1260114666666667</v>
      </c>
      <c r="N96" s="127">
        <v>160000</v>
      </c>
      <c r="O96" s="121"/>
      <c r="P96" s="44"/>
      <c r="Q96" s="41">
        <f t="shared" si="36"/>
        <v>0.7987074145180727</v>
      </c>
      <c r="R96" s="41">
        <f t="shared" si="37"/>
        <v>1.25</v>
      </c>
    </row>
    <row r="97" spans="1:18" ht="31.5">
      <c r="A97" s="114"/>
      <c r="B97" s="116" t="s">
        <v>17</v>
      </c>
      <c r="C97" s="94" t="s">
        <v>12</v>
      </c>
      <c r="D97" s="127">
        <f t="shared" si="43"/>
        <v>5722543</v>
      </c>
      <c r="E97" s="127">
        <f t="shared" si="35"/>
        <v>6867051.5999999996</v>
      </c>
      <c r="F97" s="127">
        <f t="shared" si="44"/>
        <v>7695086</v>
      </c>
      <c r="G97" s="127">
        <v>6000000</v>
      </c>
      <c r="H97" s="127">
        <v>1695086</v>
      </c>
      <c r="I97" s="127">
        <f t="shared" si="45"/>
        <v>3750000</v>
      </c>
      <c r="J97" s="127">
        <f t="shared" si="47"/>
        <v>3750000</v>
      </c>
      <c r="K97" s="127" t="s">
        <v>13</v>
      </c>
      <c r="L97" s="131">
        <f t="shared" si="48"/>
        <v>0.74366199416094891</v>
      </c>
      <c r="M97" s="131">
        <f t="shared" si="46"/>
        <v>1.5260114666666666</v>
      </c>
      <c r="N97" s="127">
        <v>160000</v>
      </c>
      <c r="O97" s="121"/>
      <c r="P97" s="44"/>
      <c r="Q97" s="41">
        <f t="shared" si="36"/>
        <v>0.48732398832189788</v>
      </c>
      <c r="R97" s="41">
        <f t="shared" si="37"/>
        <v>0.625</v>
      </c>
    </row>
    <row r="98" spans="1:18" s="46" customFormat="1" ht="63.75">
      <c r="A98" s="112" t="s">
        <v>71</v>
      </c>
      <c r="B98" s="113" t="s">
        <v>88</v>
      </c>
      <c r="C98" s="113"/>
      <c r="D98" s="67"/>
      <c r="E98" s="128">
        <f t="shared" si="35"/>
        <v>0</v>
      </c>
      <c r="F98" s="67"/>
      <c r="G98" s="67"/>
      <c r="H98" s="67"/>
      <c r="I98" s="67"/>
      <c r="J98" s="67"/>
      <c r="K98" s="67"/>
      <c r="L98" s="67"/>
      <c r="M98" s="67"/>
      <c r="N98" s="134"/>
      <c r="O98" s="123"/>
      <c r="P98" s="49"/>
      <c r="Q98" s="46" t="e">
        <f t="shared" si="36"/>
        <v>#DIV/0!</v>
      </c>
      <c r="R98" s="46" t="e">
        <f t="shared" si="37"/>
        <v>#DIV/0!</v>
      </c>
    </row>
    <row r="99" spans="1:18">
      <c r="A99" s="114" t="s">
        <v>11</v>
      </c>
      <c r="B99" s="115" t="s">
        <v>72</v>
      </c>
      <c r="C99" s="115"/>
      <c r="D99" s="68"/>
      <c r="E99" s="127">
        <f t="shared" si="35"/>
        <v>0</v>
      </c>
      <c r="F99" s="68"/>
      <c r="G99" s="68"/>
      <c r="H99" s="68"/>
      <c r="I99" s="68"/>
      <c r="J99" s="68"/>
      <c r="K99" s="68"/>
      <c r="L99" s="131"/>
      <c r="M99" s="131"/>
      <c r="N99" s="129"/>
      <c r="O99" s="121"/>
      <c r="P99" s="44"/>
      <c r="Q99" s="41" t="e">
        <f t="shared" si="36"/>
        <v>#DIV/0!</v>
      </c>
      <c r="R99" s="41" t="e">
        <f t="shared" si="37"/>
        <v>#DIV/0!</v>
      </c>
    </row>
    <row r="100" spans="1:18" ht="31.5">
      <c r="A100" s="114"/>
      <c r="B100" s="115" t="s">
        <v>24</v>
      </c>
      <c r="C100" s="94" t="s">
        <v>102</v>
      </c>
      <c r="D100" s="69">
        <f>AVERAGE(I100,F100)</f>
        <v>1387019.5</v>
      </c>
      <c r="E100" s="127">
        <f t="shared" si="35"/>
        <v>1664423.4</v>
      </c>
      <c r="F100" s="127">
        <v>2074039</v>
      </c>
      <c r="G100" s="68">
        <v>150000</v>
      </c>
      <c r="H100" s="127">
        <v>1924039</v>
      </c>
      <c r="I100" s="69">
        <f>SUM(J100:K100)</f>
        <v>700000</v>
      </c>
      <c r="J100" s="127">
        <v>700000</v>
      </c>
      <c r="K100" s="127" t="s">
        <v>13</v>
      </c>
      <c r="L100" s="131">
        <f t="shared" ref="L100:L101" si="49">D100/F100</f>
        <v>0.66875285373129434</v>
      </c>
      <c r="M100" s="131">
        <f t="shared" ref="M100:M101" si="50">D100/I100</f>
        <v>1.9814564285714287</v>
      </c>
      <c r="N100" s="129"/>
      <c r="O100" s="121"/>
      <c r="P100" s="44"/>
      <c r="Q100" s="41">
        <f t="shared" si="36"/>
        <v>0.33750570746258868</v>
      </c>
      <c r="R100" s="41">
        <f t="shared" si="37"/>
        <v>4.666666666666667</v>
      </c>
    </row>
    <row r="101" spans="1:18" ht="31.5">
      <c r="A101" s="114"/>
      <c r="B101" s="115" t="s">
        <v>25</v>
      </c>
      <c r="C101" s="94" t="s">
        <v>102</v>
      </c>
      <c r="D101" s="69">
        <f t="shared" ref="D101" si="51">AVERAGE(I101,F101)</f>
        <v>1212019.5</v>
      </c>
      <c r="E101" s="127">
        <f t="shared" si="35"/>
        <v>1454423.4</v>
      </c>
      <c r="F101" s="127">
        <v>2074039</v>
      </c>
      <c r="G101" s="68">
        <v>150000</v>
      </c>
      <c r="H101" s="127">
        <v>1924039</v>
      </c>
      <c r="I101" s="69">
        <f t="shared" ref="I101" si="52">SUM(J101:K101)</f>
        <v>350000</v>
      </c>
      <c r="J101" s="127">
        <f>J100*50%</f>
        <v>350000</v>
      </c>
      <c r="K101" s="127" t="s">
        <v>13</v>
      </c>
      <c r="L101" s="131">
        <f t="shared" si="49"/>
        <v>0.58437642686564717</v>
      </c>
      <c r="M101" s="131">
        <f t="shared" si="50"/>
        <v>3.4629128571428573</v>
      </c>
      <c r="N101" s="129"/>
      <c r="O101" s="121"/>
      <c r="P101" s="44"/>
      <c r="Q101" s="41">
        <f t="shared" si="36"/>
        <v>0.16875285373129434</v>
      </c>
      <c r="R101" s="41">
        <f t="shared" si="37"/>
        <v>2.3333333333333335</v>
      </c>
    </row>
    <row r="102" spans="1:18" ht="32.25">
      <c r="A102" s="114" t="s">
        <v>11</v>
      </c>
      <c r="B102" s="115" t="s">
        <v>103</v>
      </c>
      <c r="C102" s="115"/>
      <c r="D102" s="69"/>
      <c r="E102" s="127">
        <f t="shared" si="35"/>
        <v>0</v>
      </c>
      <c r="F102" s="68"/>
      <c r="G102" s="68"/>
      <c r="H102" s="68"/>
      <c r="I102" s="69"/>
      <c r="J102" s="127"/>
      <c r="K102" s="68"/>
      <c r="L102" s="131"/>
      <c r="M102" s="131"/>
      <c r="N102" s="129"/>
      <c r="O102" s="121"/>
      <c r="P102" s="44"/>
      <c r="Q102" s="41" t="e">
        <f t="shared" si="36"/>
        <v>#DIV/0!</v>
      </c>
      <c r="R102" s="41" t="e">
        <f t="shared" si="37"/>
        <v>#DIV/0!</v>
      </c>
    </row>
    <row r="103" spans="1:18" ht="31.5">
      <c r="A103" s="114"/>
      <c r="B103" s="115" t="s">
        <v>24</v>
      </c>
      <c r="C103" s="94" t="s">
        <v>102</v>
      </c>
      <c r="D103" s="69">
        <f t="shared" ref="D103:D104" si="53">AVERAGE(I103,F103)</f>
        <v>1212019.5</v>
      </c>
      <c r="E103" s="127">
        <f t="shared" si="35"/>
        <v>1454423.4</v>
      </c>
      <c r="F103" s="127">
        <v>2074039</v>
      </c>
      <c r="G103" s="68">
        <v>105000</v>
      </c>
      <c r="H103" s="127">
        <v>1924039</v>
      </c>
      <c r="I103" s="69">
        <f>SUM(J103:K103)</f>
        <v>350000</v>
      </c>
      <c r="J103" s="127">
        <f>J100*50%</f>
        <v>350000</v>
      </c>
      <c r="K103" s="127" t="s">
        <v>13</v>
      </c>
      <c r="L103" s="131">
        <f>D103/F103</f>
        <v>0.58437642686564717</v>
      </c>
      <c r="M103" s="131">
        <f>D103/I103</f>
        <v>3.4629128571428573</v>
      </c>
      <c r="N103" s="129"/>
      <c r="O103" s="121"/>
      <c r="P103" s="44"/>
      <c r="Q103" s="41">
        <f t="shared" si="36"/>
        <v>0.16875285373129434</v>
      </c>
      <c r="R103" s="41">
        <f t="shared" si="37"/>
        <v>3.3333333333333335</v>
      </c>
    </row>
    <row r="104" spans="1:18" ht="31.5">
      <c r="A104" s="114"/>
      <c r="B104" s="115" t="s">
        <v>25</v>
      </c>
      <c r="C104" s="94" t="s">
        <v>102</v>
      </c>
      <c r="D104" s="69">
        <f t="shared" si="53"/>
        <v>1124519.5</v>
      </c>
      <c r="E104" s="127">
        <f t="shared" si="35"/>
        <v>1349423.4</v>
      </c>
      <c r="F104" s="127">
        <v>2074039</v>
      </c>
      <c r="G104" s="68">
        <v>105000</v>
      </c>
      <c r="H104" s="127">
        <v>1924039</v>
      </c>
      <c r="I104" s="69">
        <f>SUM(J104:K104)</f>
        <v>175000</v>
      </c>
      <c r="J104" s="127">
        <f>J101*50%</f>
        <v>175000</v>
      </c>
      <c r="K104" s="127" t="s">
        <v>13</v>
      </c>
      <c r="L104" s="131">
        <f>D104/F104</f>
        <v>0.54218821343282364</v>
      </c>
      <c r="M104" s="131">
        <f>D104/I104</f>
        <v>6.4258257142857147</v>
      </c>
      <c r="N104" s="129"/>
      <c r="O104" s="121"/>
      <c r="P104" s="44"/>
      <c r="Q104" s="41">
        <f t="shared" si="36"/>
        <v>8.4376426865647169E-2</v>
      </c>
      <c r="R104" s="41">
        <f t="shared" si="37"/>
        <v>1.6666666666666667</v>
      </c>
    </row>
    <row r="105" spans="1:18" s="46" customFormat="1" ht="48">
      <c r="A105" s="112">
        <v>2</v>
      </c>
      <c r="B105" s="113" t="s">
        <v>74</v>
      </c>
      <c r="C105" s="113"/>
      <c r="D105" s="67"/>
      <c r="E105" s="128">
        <f t="shared" si="35"/>
        <v>0</v>
      </c>
      <c r="F105" s="67"/>
      <c r="G105" s="67"/>
      <c r="H105" s="67"/>
      <c r="I105" s="67"/>
      <c r="J105" s="67"/>
      <c r="K105" s="67"/>
      <c r="L105" s="67"/>
      <c r="M105" s="67"/>
      <c r="N105" s="134"/>
      <c r="O105" s="123"/>
      <c r="P105" s="49"/>
      <c r="Q105" s="46" t="e">
        <f t="shared" si="36"/>
        <v>#DIV/0!</v>
      </c>
      <c r="R105" s="46" t="e">
        <f t="shared" si="37"/>
        <v>#DIV/0!</v>
      </c>
    </row>
    <row r="106" spans="1:18" ht="48">
      <c r="A106" s="114" t="s">
        <v>16</v>
      </c>
      <c r="B106" s="115" t="s">
        <v>75</v>
      </c>
      <c r="C106" s="115"/>
      <c r="D106" s="68"/>
      <c r="E106" s="127">
        <f t="shared" si="35"/>
        <v>0</v>
      </c>
      <c r="F106" s="68"/>
      <c r="G106" s="68"/>
      <c r="H106" s="68"/>
      <c r="I106" s="68"/>
      <c r="J106" s="68"/>
      <c r="K106" s="68"/>
      <c r="L106" s="68"/>
      <c r="M106" s="68"/>
      <c r="N106" s="129"/>
      <c r="O106" s="121"/>
      <c r="P106" s="44"/>
      <c r="Q106" s="41" t="e">
        <f t="shared" si="36"/>
        <v>#DIV/0!</v>
      </c>
      <c r="R106" s="41" t="e">
        <f t="shared" si="37"/>
        <v>#DIV/0!</v>
      </c>
    </row>
    <row r="107" spans="1:18">
      <c r="A107" s="114" t="s">
        <v>11</v>
      </c>
      <c r="B107" s="115" t="s">
        <v>72</v>
      </c>
      <c r="C107" s="115"/>
      <c r="D107" s="68"/>
      <c r="E107" s="127">
        <f t="shared" si="35"/>
        <v>0</v>
      </c>
      <c r="F107" s="68"/>
      <c r="G107" s="68"/>
      <c r="H107" s="68"/>
      <c r="I107" s="68"/>
      <c r="J107" s="68"/>
      <c r="K107" s="68"/>
      <c r="L107" s="68"/>
      <c r="M107" s="68"/>
      <c r="N107" s="129"/>
      <c r="O107" s="121"/>
      <c r="P107" s="44"/>
      <c r="Q107" s="41" t="e">
        <f t="shared" si="36"/>
        <v>#DIV/0!</v>
      </c>
      <c r="R107" s="41" t="e">
        <f t="shared" si="37"/>
        <v>#DIV/0!</v>
      </c>
    </row>
    <row r="108" spans="1:18" ht="31.5">
      <c r="A108" s="114"/>
      <c r="B108" s="116" t="s">
        <v>176</v>
      </c>
      <c r="C108" s="94" t="s">
        <v>12</v>
      </c>
      <c r="D108" s="127">
        <f>(F108+I108)/2</f>
        <v>978574</v>
      </c>
      <c r="E108" s="127">
        <f t="shared" si="35"/>
        <v>1174288.8</v>
      </c>
      <c r="F108" s="127">
        <f>SUM(G108:H108)</f>
        <v>1582148</v>
      </c>
      <c r="G108" s="127">
        <v>150000</v>
      </c>
      <c r="H108" s="130">
        <v>1432148</v>
      </c>
      <c r="I108" s="127">
        <f>SUM(J108:J108)</f>
        <v>375000</v>
      </c>
      <c r="J108" s="127">
        <f>J13*75%</f>
        <v>375000</v>
      </c>
      <c r="K108" s="127" t="s">
        <v>13</v>
      </c>
      <c r="L108" s="131">
        <f>D108/F108</f>
        <v>0.61850977278990338</v>
      </c>
      <c r="M108" s="131">
        <f>D108/I108</f>
        <v>2.6095306666666667</v>
      </c>
      <c r="N108" s="127">
        <v>100000</v>
      </c>
      <c r="O108" s="121"/>
      <c r="P108" s="44"/>
      <c r="Q108" s="41">
        <f t="shared" si="36"/>
        <v>0.2370195455798067</v>
      </c>
      <c r="R108" s="41">
        <f t="shared" si="37"/>
        <v>2.5</v>
      </c>
    </row>
    <row r="109" spans="1:18" ht="37.5">
      <c r="A109" s="114"/>
      <c r="B109" s="116" t="s">
        <v>177</v>
      </c>
      <c r="C109" s="94" t="s">
        <v>12</v>
      </c>
      <c r="D109" s="127">
        <f>(F109+I109)/2</f>
        <v>1072324</v>
      </c>
      <c r="E109" s="127">
        <f t="shared" si="35"/>
        <v>1286788.8</v>
      </c>
      <c r="F109" s="127">
        <f t="shared" ref="F109:F112" si="54">SUM(G109:H109)</f>
        <v>1582148</v>
      </c>
      <c r="G109" s="127">
        <v>150000</v>
      </c>
      <c r="H109" s="130">
        <v>1432148</v>
      </c>
      <c r="I109" s="127">
        <f>SUM(J109:J109)</f>
        <v>562500</v>
      </c>
      <c r="J109" s="127">
        <f>J14*75%</f>
        <v>562500</v>
      </c>
      <c r="K109" s="127" t="s">
        <v>13</v>
      </c>
      <c r="L109" s="131">
        <f t="shared" ref="L109:L112" si="55">D109/F109</f>
        <v>0.67776465918485507</v>
      </c>
      <c r="M109" s="131">
        <f t="shared" ref="M109:M112" si="56">D109/I109</f>
        <v>1.9063537777777777</v>
      </c>
      <c r="N109" s="127">
        <v>100000</v>
      </c>
      <c r="O109" s="121"/>
      <c r="P109" s="44"/>
      <c r="Q109" s="41">
        <f>I109/F109</f>
        <v>0.35552931836971002</v>
      </c>
      <c r="R109" s="41">
        <f t="shared" si="37"/>
        <v>3.75</v>
      </c>
    </row>
    <row r="110" spans="1:18" ht="37.5">
      <c r="A110" s="114"/>
      <c r="B110" s="116" t="s">
        <v>178</v>
      </c>
      <c r="C110" s="94" t="s">
        <v>12</v>
      </c>
      <c r="D110" s="127">
        <f>(F110+I110)/2</f>
        <v>1166074</v>
      </c>
      <c r="E110" s="127">
        <f t="shared" si="35"/>
        <v>1399288.8</v>
      </c>
      <c r="F110" s="127">
        <f t="shared" si="54"/>
        <v>1582148</v>
      </c>
      <c r="G110" s="127">
        <v>150000</v>
      </c>
      <c r="H110" s="130">
        <v>1432148</v>
      </c>
      <c r="I110" s="127">
        <f>SUM(J110:J110)</f>
        <v>750000</v>
      </c>
      <c r="J110" s="127">
        <f>J15*75%</f>
        <v>750000</v>
      </c>
      <c r="K110" s="127" t="s">
        <v>13</v>
      </c>
      <c r="L110" s="131">
        <f t="shared" si="55"/>
        <v>0.73701954557980665</v>
      </c>
      <c r="M110" s="131">
        <f t="shared" si="56"/>
        <v>1.5547653333333333</v>
      </c>
      <c r="N110" s="127">
        <v>100000</v>
      </c>
      <c r="O110" s="121"/>
      <c r="P110" s="44"/>
      <c r="Q110" s="41">
        <f t="shared" si="36"/>
        <v>0.4740390911596134</v>
      </c>
      <c r="R110" s="41">
        <f t="shared" si="37"/>
        <v>5</v>
      </c>
    </row>
    <row r="111" spans="1:18" ht="37.5">
      <c r="A111" s="114"/>
      <c r="B111" s="116" t="s">
        <v>179</v>
      </c>
      <c r="C111" s="94" t="s">
        <v>12</v>
      </c>
      <c r="D111" s="127">
        <f>(F111+I111)/2</f>
        <v>1353574</v>
      </c>
      <c r="E111" s="127">
        <f t="shared" si="35"/>
        <v>1624288.8</v>
      </c>
      <c r="F111" s="127">
        <f t="shared" si="54"/>
        <v>1582148</v>
      </c>
      <c r="G111" s="127">
        <v>150000</v>
      </c>
      <c r="H111" s="130">
        <v>1432148</v>
      </c>
      <c r="I111" s="127">
        <f>SUM(J111:J111)</f>
        <v>1125000</v>
      </c>
      <c r="J111" s="127">
        <f>J16*75%</f>
        <v>1125000</v>
      </c>
      <c r="K111" s="127" t="s">
        <v>13</v>
      </c>
      <c r="L111" s="131">
        <f t="shared" si="55"/>
        <v>0.85552931836971002</v>
      </c>
      <c r="M111" s="131">
        <f t="shared" si="56"/>
        <v>1.203176888888889</v>
      </c>
      <c r="N111" s="127">
        <v>100000</v>
      </c>
      <c r="O111" s="121"/>
      <c r="P111" s="44"/>
      <c r="Q111" s="41">
        <f t="shared" si="36"/>
        <v>0.71105863673942005</v>
      </c>
      <c r="R111" s="41">
        <f t="shared" si="37"/>
        <v>7.5</v>
      </c>
    </row>
    <row r="112" spans="1:18" ht="34.5">
      <c r="A112" s="114"/>
      <c r="B112" s="116" t="s">
        <v>180</v>
      </c>
      <c r="C112" s="94" t="s">
        <v>12</v>
      </c>
      <c r="D112" s="127">
        <f>(F112+I112)/2</f>
        <v>1541074</v>
      </c>
      <c r="E112" s="127">
        <f t="shared" si="35"/>
        <v>1849288.8</v>
      </c>
      <c r="F112" s="127">
        <f t="shared" si="54"/>
        <v>1582148</v>
      </c>
      <c r="G112" s="127">
        <v>150000</v>
      </c>
      <c r="H112" s="130">
        <v>1432148</v>
      </c>
      <c r="I112" s="127">
        <f>SUM(J112:J112)</f>
        <v>1500000</v>
      </c>
      <c r="J112" s="127">
        <f>J17*75%</f>
        <v>1500000</v>
      </c>
      <c r="K112" s="127" t="s">
        <v>13</v>
      </c>
      <c r="L112" s="131">
        <f t="shared" si="55"/>
        <v>0.9740390911596134</v>
      </c>
      <c r="M112" s="131">
        <f t="shared" si="56"/>
        <v>1.0273826666666668</v>
      </c>
      <c r="N112" s="127">
        <v>100000</v>
      </c>
      <c r="O112" s="121"/>
      <c r="P112" s="44"/>
      <c r="Q112" s="41">
        <f t="shared" si="36"/>
        <v>0.9480781823192268</v>
      </c>
      <c r="R112" s="41">
        <f t="shared" si="37"/>
        <v>10</v>
      </c>
    </row>
    <row r="113" spans="1:18">
      <c r="A113" s="114" t="s">
        <v>14</v>
      </c>
      <c r="B113" s="115" t="s">
        <v>73</v>
      </c>
      <c r="C113" s="115"/>
      <c r="D113" s="68"/>
      <c r="E113" s="127">
        <f t="shared" si="35"/>
        <v>0</v>
      </c>
      <c r="F113" s="68"/>
      <c r="G113" s="68"/>
      <c r="H113" s="68"/>
      <c r="I113" s="68"/>
      <c r="J113" s="127"/>
      <c r="K113" s="68"/>
      <c r="L113" s="131"/>
      <c r="M113" s="131"/>
      <c r="N113" s="127"/>
      <c r="O113" s="121"/>
      <c r="P113" s="44"/>
      <c r="Q113" s="41" t="e">
        <f t="shared" si="36"/>
        <v>#DIV/0!</v>
      </c>
      <c r="R113" s="41" t="e">
        <f t="shared" si="37"/>
        <v>#DIV/0!</v>
      </c>
    </row>
    <row r="114" spans="1:18" ht="31.5">
      <c r="A114" s="114"/>
      <c r="B114" s="116" t="s">
        <v>176</v>
      </c>
      <c r="C114" s="94" t="s">
        <v>12</v>
      </c>
      <c r="D114" s="127">
        <f>SUM(J114+F114)/2</f>
        <v>918574</v>
      </c>
      <c r="E114" s="127">
        <f t="shared" si="35"/>
        <v>1102288.8</v>
      </c>
      <c r="F114" s="127">
        <f t="shared" ref="F114:F118" si="57">SUM(G114:H114)</f>
        <v>1537148</v>
      </c>
      <c r="G114" s="127">
        <v>105000</v>
      </c>
      <c r="H114" s="130">
        <v>1432148</v>
      </c>
      <c r="I114" s="127">
        <f>SUM(J114:J114)</f>
        <v>300000</v>
      </c>
      <c r="J114" s="127">
        <f>J19*75%</f>
        <v>300000</v>
      </c>
      <c r="K114" s="127" t="s">
        <v>13</v>
      </c>
      <c r="L114" s="131">
        <f t="shared" ref="L114:L118" si="58">D114/F114</f>
        <v>0.5975833166357436</v>
      </c>
      <c r="M114" s="131">
        <f t="shared" ref="M114:M118" si="59">D114/I114</f>
        <v>3.0619133333333335</v>
      </c>
      <c r="N114" s="127">
        <v>70000</v>
      </c>
      <c r="O114" s="121"/>
      <c r="P114" s="44"/>
      <c r="Q114" s="41">
        <f t="shared" si="36"/>
        <v>0.1951666332714872</v>
      </c>
      <c r="R114" s="41">
        <f t="shared" si="37"/>
        <v>2.8571428571428572</v>
      </c>
    </row>
    <row r="115" spans="1:18" ht="37.5">
      <c r="A115" s="114"/>
      <c r="B115" s="116" t="s">
        <v>177</v>
      </c>
      <c r="C115" s="94" t="s">
        <v>12</v>
      </c>
      <c r="D115" s="127">
        <f t="shared" ref="D115:D118" si="60">SUM(J115+F115)/2</f>
        <v>993574</v>
      </c>
      <c r="E115" s="127">
        <f t="shared" si="35"/>
        <v>1192288.8</v>
      </c>
      <c r="F115" s="127">
        <f t="shared" si="57"/>
        <v>1537148</v>
      </c>
      <c r="G115" s="127">
        <v>105000</v>
      </c>
      <c r="H115" s="130">
        <v>1432148</v>
      </c>
      <c r="I115" s="127">
        <f>SUM(J115:J115)</f>
        <v>450000</v>
      </c>
      <c r="J115" s="127">
        <f>J20*75%</f>
        <v>450000</v>
      </c>
      <c r="K115" s="127" t="s">
        <v>13</v>
      </c>
      <c r="L115" s="131">
        <f t="shared" si="58"/>
        <v>0.6463749749536154</v>
      </c>
      <c r="M115" s="131">
        <f t="shared" si="59"/>
        <v>2.207942222222222</v>
      </c>
      <c r="N115" s="127">
        <v>70000</v>
      </c>
      <c r="O115" s="121"/>
      <c r="P115" s="44"/>
      <c r="Q115" s="41">
        <f t="shared" si="36"/>
        <v>0.2927499499072308</v>
      </c>
      <c r="R115" s="41">
        <f t="shared" si="37"/>
        <v>4.2857142857142856</v>
      </c>
    </row>
    <row r="116" spans="1:18" ht="37.5">
      <c r="A116" s="114"/>
      <c r="B116" s="116" t="s">
        <v>178</v>
      </c>
      <c r="C116" s="94" t="s">
        <v>12</v>
      </c>
      <c r="D116" s="127">
        <f t="shared" si="60"/>
        <v>1068574</v>
      </c>
      <c r="E116" s="127">
        <f t="shared" si="35"/>
        <v>1282288.8</v>
      </c>
      <c r="F116" s="127">
        <f t="shared" si="57"/>
        <v>1537148</v>
      </c>
      <c r="G116" s="127">
        <v>105000</v>
      </c>
      <c r="H116" s="130">
        <v>1432148</v>
      </c>
      <c r="I116" s="127">
        <f>SUM(J116:J116)</f>
        <v>600000</v>
      </c>
      <c r="J116" s="127">
        <f>J21*75%</f>
        <v>600000</v>
      </c>
      <c r="K116" s="127" t="s">
        <v>13</v>
      </c>
      <c r="L116" s="131">
        <f t="shared" si="58"/>
        <v>0.6951666332714872</v>
      </c>
      <c r="M116" s="131">
        <f t="shared" si="59"/>
        <v>1.7809566666666667</v>
      </c>
      <c r="N116" s="127">
        <v>70000</v>
      </c>
      <c r="O116" s="121"/>
      <c r="P116" s="44"/>
      <c r="Q116" s="41">
        <f t="shared" si="36"/>
        <v>0.3903332665429744</v>
      </c>
      <c r="R116" s="41">
        <f t="shared" si="37"/>
        <v>5.7142857142857144</v>
      </c>
    </row>
    <row r="117" spans="1:18" ht="37.5">
      <c r="A117" s="114"/>
      <c r="B117" s="116" t="s">
        <v>179</v>
      </c>
      <c r="C117" s="94" t="s">
        <v>12</v>
      </c>
      <c r="D117" s="127">
        <f t="shared" si="60"/>
        <v>1218574</v>
      </c>
      <c r="E117" s="127">
        <f t="shared" si="35"/>
        <v>1462288.8</v>
      </c>
      <c r="F117" s="127">
        <f t="shared" si="57"/>
        <v>1537148</v>
      </c>
      <c r="G117" s="127">
        <v>105000</v>
      </c>
      <c r="H117" s="130">
        <v>1432148</v>
      </c>
      <c r="I117" s="127">
        <f>SUM(J117:J117)</f>
        <v>900000</v>
      </c>
      <c r="J117" s="127">
        <f>J22*75%</f>
        <v>900000</v>
      </c>
      <c r="K117" s="127" t="s">
        <v>13</v>
      </c>
      <c r="L117" s="131">
        <f t="shared" si="58"/>
        <v>0.7927499499072308</v>
      </c>
      <c r="M117" s="131">
        <f t="shared" si="59"/>
        <v>1.353971111111111</v>
      </c>
      <c r="N117" s="127">
        <v>70000</v>
      </c>
      <c r="O117" s="121"/>
      <c r="P117" s="44"/>
      <c r="Q117" s="41">
        <f t="shared" si="36"/>
        <v>0.5854998998144616</v>
      </c>
      <c r="R117" s="41">
        <f t="shared" si="37"/>
        <v>8.5714285714285712</v>
      </c>
    </row>
    <row r="118" spans="1:18" ht="34.5">
      <c r="A118" s="114"/>
      <c r="B118" s="116" t="s">
        <v>180</v>
      </c>
      <c r="C118" s="94" t="s">
        <v>12</v>
      </c>
      <c r="D118" s="127">
        <f t="shared" si="60"/>
        <v>1368574</v>
      </c>
      <c r="E118" s="127">
        <f t="shared" si="35"/>
        <v>1642288.8</v>
      </c>
      <c r="F118" s="127">
        <f t="shared" si="57"/>
        <v>1537148</v>
      </c>
      <c r="G118" s="127">
        <v>105000</v>
      </c>
      <c r="H118" s="130">
        <v>1432148</v>
      </c>
      <c r="I118" s="127">
        <f>SUM(J118:J118)</f>
        <v>1200000</v>
      </c>
      <c r="J118" s="127">
        <f>J23*75%</f>
        <v>1200000</v>
      </c>
      <c r="K118" s="127" t="s">
        <v>13</v>
      </c>
      <c r="L118" s="131">
        <f t="shared" si="58"/>
        <v>0.8903332665429744</v>
      </c>
      <c r="M118" s="131">
        <f t="shared" si="59"/>
        <v>1.1404783333333333</v>
      </c>
      <c r="N118" s="127">
        <v>70000</v>
      </c>
      <c r="O118" s="121"/>
      <c r="P118" s="44"/>
      <c r="Q118" s="41">
        <f t="shared" si="36"/>
        <v>0.7806665330859488</v>
      </c>
      <c r="R118" s="41">
        <f t="shared" si="37"/>
        <v>11.428571428571429</v>
      </c>
    </row>
    <row r="119" spans="1:18" s="46" customFormat="1" ht="63.75">
      <c r="A119" s="112" t="s">
        <v>18</v>
      </c>
      <c r="B119" s="113" t="s">
        <v>76</v>
      </c>
      <c r="C119" s="113"/>
      <c r="D119" s="67"/>
      <c r="E119" s="128">
        <f t="shared" si="35"/>
        <v>0</v>
      </c>
      <c r="F119" s="67"/>
      <c r="G119" s="67"/>
      <c r="H119" s="67"/>
      <c r="I119" s="67"/>
      <c r="J119" s="67"/>
      <c r="K119" s="67"/>
      <c r="L119" s="67"/>
      <c r="M119" s="67"/>
      <c r="N119" s="134"/>
      <c r="O119" s="123"/>
      <c r="P119" s="49"/>
      <c r="Q119" s="46" t="e">
        <f t="shared" si="36"/>
        <v>#DIV/0!</v>
      </c>
      <c r="R119" s="46" t="e">
        <f t="shared" si="37"/>
        <v>#DIV/0!</v>
      </c>
    </row>
    <row r="120" spans="1:18">
      <c r="A120" s="114" t="s">
        <v>11</v>
      </c>
      <c r="B120" s="115" t="s">
        <v>72</v>
      </c>
      <c r="C120" s="115"/>
      <c r="D120" s="68"/>
      <c r="E120" s="127">
        <f t="shared" si="35"/>
        <v>0</v>
      </c>
      <c r="F120" s="68"/>
      <c r="G120" s="68"/>
      <c r="H120" s="68"/>
      <c r="I120" s="68"/>
      <c r="J120" s="68"/>
      <c r="K120" s="68"/>
      <c r="L120" s="68"/>
      <c r="M120" s="68"/>
      <c r="N120" s="129"/>
      <c r="O120" s="121"/>
      <c r="P120" s="44"/>
      <c r="Q120" s="41" t="e">
        <f t="shared" si="36"/>
        <v>#DIV/0!</v>
      </c>
      <c r="R120" s="41" t="e">
        <f t="shared" si="37"/>
        <v>#DIV/0!</v>
      </c>
    </row>
    <row r="121" spans="1:18" ht="31.5">
      <c r="A121" s="114"/>
      <c r="B121" s="116" t="s">
        <v>176</v>
      </c>
      <c r="C121" s="94" t="s">
        <v>12</v>
      </c>
      <c r="D121" s="127">
        <f>(F121+H121)/2</f>
        <v>1574279.25</v>
      </c>
      <c r="E121" s="127">
        <f t="shared" si="35"/>
        <v>1889135.1</v>
      </c>
      <c r="F121" s="127">
        <f>SUM(G121:I121)/2</f>
        <v>1224519.5</v>
      </c>
      <c r="G121" s="127">
        <v>150000</v>
      </c>
      <c r="H121" s="127">
        <v>1924039</v>
      </c>
      <c r="I121" s="127">
        <f t="shared" ref="I121:I125" si="61">SUM(J121:J121)</f>
        <v>375000</v>
      </c>
      <c r="J121" s="127">
        <f>J13*75%</f>
        <v>375000</v>
      </c>
      <c r="K121" s="127" t="s">
        <v>13</v>
      </c>
      <c r="L121" s="131">
        <f>D121/F121</f>
        <v>1.2856302002540589</v>
      </c>
      <c r="M121" s="131">
        <f>D121/I121</f>
        <v>4.1980779999999998</v>
      </c>
      <c r="N121" s="127">
        <v>100000</v>
      </c>
      <c r="O121" s="121"/>
      <c r="P121" s="44"/>
      <c r="Q121" s="41">
        <f t="shared" si="36"/>
        <v>0.30624257106563024</v>
      </c>
      <c r="R121" s="41">
        <f t="shared" si="37"/>
        <v>2.5</v>
      </c>
    </row>
    <row r="122" spans="1:18" ht="37.5">
      <c r="A122" s="114"/>
      <c r="B122" s="116" t="s">
        <v>177</v>
      </c>
      <c r="C122" s="94" t="s">
        <v>12</v>
      </c>
      <c r="D122" s="127">
        <f>(F122+H122)/2</f>
        <v>1999039</v>
      </c>
      <c r="E122" s="127">
        <f t="shared" si="35"/>
        <v>2398846.7999999998</v>
      </c>
      <c r="F122" s="127">
        <f t="shared" ref="F122:F125" si="62">SUM(G122:H122)</f>
        <v>2074039</v>
      </c>
      <c r="G122" s="127">
        <v>150000</v>
      </c>
      <c r="H122" s="127">
        <v>1924039</v>
      </c>
      <c r="I122" s="127">
        <f t="shared" si="61"/>
        <v>562500</v>
      </c>
      <c r="J122" s="127">
        <f t="shared" ref="J122:J131" si="63">J14*75%</f>
        <v>562500</v>
      </c>
      <c r="K122" s="127" t="s">
        <v>13</v>
      </c>
      <c r="L122" s="131">
        <f t="shared" ref="L122:L125" si="64">D122/F122</f>
        <v>0.9638386742004369</v>
      </c>
      <c r="M122" s="131">
        <f t="shared" ref="M122:M125" si="65">D122/I122</f>
        <v>3.5538471111111112</v>
      </c>
      <c r="N122" s="127">
        <v>100000</v>
      </c>
      <c r="O122" s="121"/>
      <c r="P122" s="44"/>
      <c r="Q122" s="41">
        <f t="shared" si="36"/>
        <v>0.27120994349672306</v>
      </c>
      <c r="R122" s="41">
        <f t="shared" si="37"/>
        <v>3.75</v>
      </c>
    </row>
    <row r="123" spans="1:18" ht="37.5">
      <c r="A123" s="114"/>
      <c r="B123" s="116" t="s">
        <v>178</v>
      </c>
      <c r="C123" s="94" t="s">
        <v>12</v>
      </c>
      <c r="D123" s="127">
        <f>(F123+H123)/2</f>
        <v>1999039</v>
      </c>
      <c r="E123" s="127">
        <f t="shared" si="35"/>
        <v>2398846.7999999998</v>
      </c>
      <c r="F123" s="127">
        <f t="shared" si="62"/>
        <v>2074039</v>
      </c>
      <c r="G123" s="127">
        <v>150000</v>
      </c>
      <c r="H123" s="127">
        <v>1924039</v>
      </c>
      <c r="I123" s="127">
        <f t="shared" si="61"/>
        <v>750000</v>
      </c>
      <c r="J123" s="127">
        <f t="shared" si="63"/>
        <v>750000</v>
      </c>
      <c r="K123" s="127" t="s">
        <v>13</v>
      </c>
      <c r="L123" s="131">
        <f t="shared" si="64"/>
        <v>0.9638386742004369</v>
      </c>
      <c r="M123" s="131">
        <f t="shared" si="65"/>
        <v>2.6653853333333335</v>
      </c>
      <c r="N123" s="127">
        <v>100000</v>
      </c>
      <c r="O123" s="121"/>
      <c r="P123" s="44"/>
      <c r="Q123" s="41">
        <f t="shared" si="36"/>
        <v>0.36161325799563077</v>
      </c>
      <c r="R123" s="41">
        <f t="shared" si="37"/>
        <v>5</v>
      </c>
    </row>
    <row r="124" spans="1:18" ht="37.5">
      <c r="A124" s="114"/>
      <c r="B124" s="116" t="s">
        <v>179</v>
      </c>
      <c r="C124" s="94" t="s">
        <v>12</v>
      </c>
      <c r="D124" s="127">
        <f>(F124+H124)/2</f>
        <v>1999039</v>
      </c>
      <c r="E124" s="127">
        <f t="shared" si="35"/>
        <v>2398846.7999999998</v>
      </c>
      <c r="F124" s="127">
        <f t="shared" si="62"/>
        <v>2074039</v>
      </c>
      <c r="G124" s="127">
        <v>150000</v>
      </c>
      <c r="H124" s="127">
        <v>1924039</v>
      </c>
      <c r="I124" s="127">
        <f t="shared" si="61"/>
        <v>1125000</v>
      </c>
      <c r="J124" s="127">
        <f t="shared" si="63"/>
        <v>1125000</v>
      </c>
      <c r="K124" s="127" t="s">
        <v>13</v>
      </c>
      <c r="L124" s="131">
        <f t="shared" si="64"/>
        <v>0.9638386742004369</v>
      </c>
      <c r="M124" s="131">
        <f t="shared" si="65"/>
        <v>1.7769235555555556</v>
      </c>
      <c r="N124" s="127">
        <v>100000</v>
      </c>
      <c r="O124" s="121"/>
      <c r="P124" s="44"/>
      <c r="Q124" s="41">
        <f t="shared" si="36"/>
        <v>0.54241988699344612</v>
      </c>
      <c r="R124" s="41">
        <f t="shared" si="37"/>
        <v>7.5</v>
      </c>
    </row>
    <row r="125" spans="1:18" ht="34.5">
      <c r="A125" s="114"/>
      <c r="B125" s="116" t="s">
        <v>180</v>
      </c>
      <c r="C125" s="94" t="s">
        <v>12</v>
      </c>
      <c r="D125" s="127">
        <f>(F125+H125)/2</f>
        <v>1999039</v>
      </c>
      <c r="E125" s="127">
        <f t="shared" si="35"/>
        <v>2398846.7999999998</v>
      </c>
      <c r="F125" s="127">
        <f t="shared" si="62"/>
        <v>2074039</v>
      </c>
      <c r="G125" s="127">
        <v>150000</v>
      </c>
      <c r="H125" s="127">
        <v>1924039</v>
      </c>
      <c r="I125" s="127">
        <f t="shared" si="61"/>
        <v>1500000</v>
      </c>
      <c r="J125" s="127">
        <f t="shared" si="63"/>
        <v>1500000</v>
      </c>
      <c r="K125" s="127" t="s">
        <v>13</v>
      </c>
      <c r="L125" s="131">
        <f t="shared" si="64"/>
        <v>0.9638386742004369</v>
      </c>
      <c r="M125" s="131">
        <f t="shared" si="65"/>
        <v>1.3326926666666667</v>
      </c>
      <c r="N125" s="127">
        <v>100000</v>
      </c>
      <c r="O125" s="121"/>
      <c r="P125" s="44"/>
      <c r="Q125" s="41">
        <f t="shared" si="36"/>
        <v>0.72322651599126153</v>
      </c>
      <c r="R125" s="41">
        <f t="shared" si="37"/>
        <v>10</v>
      </c>
    </row>
    <row r="126" spans="1:18">
      <c r="A126" s="114" t="s">
        <v>14</v>
      </c>
      <c r="B126" s="115" t="s">
        <v>73</v>
      </c>
      <c r="C126" s="115"/>
      <c r="D126" s="68"/>
      <c r="E126" s="127">
        <f t="shared" si="35"/>
        <v>0</v>
      </c>
      <c r="F126" s="68"/>
      <c r="G126" s="68"/>
      <c r="H126" s="68"/>
      <c r="I126" s="68"/>
      <c r="J126" s="127"/>
      <c r="K126" s="68"/>
      <c r="L126" s="68"/>
      <c r="M126" s="68"/>
      <c r="N126" s="127"/>
      <c r="O126" s="121"/>
      <c r="P126" s="44"/>
      <c r="Q126" s="41" t="e">
        <f t="shared" si="36"/>
        <v>#DIV/0!</v>
      </c>
      <c r="R126" s="41" t="e">
        <f t="shared" si="37"/>
        <v>#DIV/0!</v>
      </c>
    </row>
    <row r="127" spans="1:18" ht="31.5">
      <c r="A127" s="114"/>
      <c r="B127" s="116" t="s">
        <v>176</v>
      </c>
      <c r="C127" s="94" t="s">
        <v>12</v>
      </c>
      <c r="D127" s="127">
        <f>(F127+I127)/2</f>
        <v>1164519.5</v>
      </c>
      <c r="E127" s="127">
        <f t="shared" si="35"/>
        <v>1397423.4</v>
      </c>
      <c r="F127" s="127">
        <f t="shared" ref="F127:F131" si="66">SUM(G127:H127)</f>
        <v>2029039</v>
      </c>
      <c r="G127" s="127">
        <v>105000</v>
      </c>
      <c r="H127" s="127">
        <v>1924039</v>
      </c>
      <c r="I127" s="127">
        <f t="shared" ref="I127:I131" si="67">SUM(J127:J127)</f>
        <v>300000</v>
      </c>
      <c r="J127" s="127">
        <f t="shared" si="63"/>
        <v>300000</v>
      </c>
      <c r="K127" s="127" t="s">
        <v>13</v>
      </c>
      <c r="L127" s="131">
        <f>D127/F127</f>
        <v>0.57392662240597647</v>
      </c>
      <c r="M127" s="131">
        <f>D127/I127</f>
        <v>3.8817316666666666</v>
      </c>
      <c r="N127" s="127">
        <v>70000</v>
      </c>
      <c r="O127" s="121"/>
      <c r="P127" s="44"/>
      <c r="Q127" s="41">
        <f t="shared" si="36"/>
        <v>0.14785324481195286</v>
      </c>
      <c r="R127" s="41">
        <f t="shared" si="37"/>
        <v>2.8571428571428572</v>
      </c>
    </row>
    <row r="128" spans="1:18" ht="37.5">
      <c r="A128" s="114"/>
      <c r="B128" s="116" t="s">
        <v>177</v>
      </c>
      <c r="C128" s="94" t="s">
        <v>12</v>
      </c>
      <c r="D128" s="127">
        <f t="shared" ref="D128:D131" si="68">(F128+I128)/2</f>
        <v>1239519.5</v>
      </c>
      <c r="E128" s="127">
        <f t="shared" si="35"/>
        <v>1487423.4</v>
      </c>
      <c r="F128" s="127">
        <f t="shared" si="66"/>
        <v>2029039</v>
      </c>
      <c r="G128" s="127">
        <v>105000</v>
      </c>
      <c r="H128" s="127">
        <v>1924039</v>
      </c>
      <c r="I128" s="127">
        <f t="shared" si="67"/>
        <v>450000</v>
      </c>
      <c r="J128" s="127">
        <f t="shared" si="63"/>
        <v>450000</v>
      </c>
      <c r="K128" s="127" t="s">
        <v>13</v>
      </c>
      <c r="L128" s="131">
        <f t="shared" ref="L128:L131" si="69">D128/F128</f>
        <v>0.6108899336089646</v>
      </c>
      <c r="M128" s="131">
        <f t="shared" ref="M128:M131" si="70">D128/I128</f>
        <v>2.7544877777777779</v>
      </c>
      <c r="N128" s="127">
        <v>70000</v>
      </c>
      <c r="O128" s="121"/>
      <c r="P128" s="44"/>
      <c r="Q128" s="41">
        <f t="shared" si="36"/>
        <v>0.22177986721792928</v>
      </c>
      <c r="R128" s="41">
        <f t="shared" si="37"/>
        <v>4.2857142857142856</v>
      </c>
    </row>
    <row r="129" spans="1:18" ht="37.5">
      <c r="A129" s="114"/>
      <c r="B129" s="116" t="s">
        <v>178</v>
      </c>
      <c r="C129" s="94" t="s">
        <v>12</v>
      </c>
      <c r="D129" s="127">
        <f t="shared" si="68"/>
        <v>1314519.5</v>
      </c>
      <c r="E129" s="127">
        <f t="shared" si="35"/>
        <v>1577423.4</v>
      </c>
      <c r="F129" s="127">
        <f t="shared" si="66"/>
        <v>2029039</v>
      </c>
      <c r="G129" s="127">
        <v>105000</v>
      </c>
      <c r="H129" s="127">
        <v>1924039</v>
      </c>
      <c r="I129" s="127">
        <f t="shared" si="67"/>
        <v>600000</v>
      </c>
      <c r="J129" s="127">
        <f t="shared" si="63"/>
        <v>600000</v>
      </c>
      <c r="K129" s="127" t="s">
        <v>13</v>
      </c>
      <c r="L129" s="131">
        <f t="shared" si="69"/>
        <v>0.64785324481195283</v>
      </c>
      <c r="M129" s="131">
        <f t="shared" si="70"/>
        <v>2.1908658333333335</v>
      </c>
      <c r="N129" s="127">
        <v>70000</v>
      </c>
      <c r="O129" s="121"/>
      <c r="P129" s="44"/>
      <c r="Q129" s="41">
        <f t="shared" si="36"/>
        <v>0.29570648962390572</v>
      </c>
      <c r="R129" s="41">
        <f t="shared" si="37"/>
        <v>5.7142857142857144</v>
      </c>
    </row>
    <row r="130" spans="1:18" ht="37.5">
      <c r="A130" s="114"/>
      <c r="B130" s="116" t="s">
        <v>179</v>
      </c>
      <c r="C130" s="94" t="s">
        <v>12</v>
      </c>
      <c r="D130" s="127">
        <f t="shared" si="68"/>
        <v>1464519.5</v>
      </c>
      <c r="E130" s="127">
        <f t="shared" si="35"/>
        <v>1757423.4</v>
      </c>
      <c r="F130" s="127">
        <f t="shared" si="66"/>
        <v>2029039</v>
      </c>
      <c r="G130" s="127">
        <v>105000</v>
      </c>
      <c r="H130" s="127">
        <v>1924039</v>
      </c>
      <c r="I130" s="127">
        <f t="shared" si="67"/>
        <v>900000</v>
      </c>
      <c r="J130" s="127">
        <f t="shared" si="63"/>
        <v>900000</v>
      </c>
      <c r="K130" s="127" t="s">
        <v>13</v>
      </c>
      <c r="L130" s="131">
        <f t="shared" si="69"/>
        <v>0.72177986721792931</v>
      </c>
      <c r="M130" s="131">
        <f t="shared" si="70"/>
        <v>1.6272438888888889</v>
      </c>
      <c r="N130" s="127">
        <v>70000</v>
      </c>
      <c r="O130" s="121"/>
      <c r="P130" s="44"/>
      <c r="Q130" s="41">
        <f t="shared" si="36"/>
        <v>0.44355973443585855</v>
      </c>
      <c r="R130" s="41">
        <f t="shared" si="37"/>
        <v>8.5714285714285712</v>
      </c>
    </row>
    <row r="131" spans="1:18" ht="34.5">
      <c r="A131" s="114"/>
      <c r="B131" s="116" t="s">
        <v>180</v>
      </c>
      <c r="C131" s="94" t="s">
        <v>12</v>
      </c>
      <c r="D131" s="127">
        <f t="shared" si="68"/>
        <v>1614519.5</v>
      </c>
      <c r="E131" s="127">
        <f t="shared" si="35"/>
        <v>1937423.4</v>
      </c>
      <c r="F131" s="127">
        <f t="shared" si="66"/>
        <v>2029039</v>
      </c>
      <c r="G131" s="127">
        <v>105000</v>
      </c>
      <c r="H131" s="127">
        <v>1924039</v>
      </c>
      <c r="I131" s="127">
        <f t="shared" si="67"/>
        <v>1200000</v>
      </c>
      <c r="J131" s="127">
        <f t="shared" si="63"/>
        <v>1200000</v>
      </c>
      <c r="K131" s="127" t="s">
        <v>13</v>
      </c>
      <c r="L131" s="131">
        <f t="shared" si="69"/>
        <v>0.79570648962390567</v>
      </c>
      <c r="M131" s="131">
        <f t="shared" si="70"/>
        <v>1.3454329166666668</v>
      </c>
      <c r="N131" s="127">
        <v>70000</v>
      </c>
      <c r="O131" s="121"/>
      <c r="P131" s="44"/>
      <c r="Q131" s="41">
        <f t="shared" si="36"/>
        <v>0.59141297924781144</v>
      </c>
      <c r="R131" s="41">
        <f t="shared" si="37"/>
        <v>11.428571428571429</v>
      </c>
    </row>
    <row r="132" spans="1:18" s="46" customFormat="1" ht="48">
      <c r="A132" s="112" t="s">
        <v>32</v>
      </c>
      <c r="B132" s="113" t="s">
        <v>99</v>
      </c>
      <c r="C132" s="113"/>
      <c r="D132" s="67"/>
      <c r="E132" s="128">
        <f t="shared" si="35"/>
        <v>0</v>
      </c>
      <c r="F132" s="67"/>
      <c r="G132" s="67"/>
      <c r="H132" s="67"/>
      <c r="I132" s="67"/>
      <c r="J132" s="67"/>
      <c r="K132" s="67"/>
      <c r="L132" s="67"/>
      <c r="M132" s="67"/>
      <c r="N132" s="134"/>
      <c r="O132" s="123"/>
      <c r="P132" s="49"/>
      <c r="Q132" s="46" t="e">
        <f t="shared" si="36"/>
        <v>#DIV/0!</v>
      </c>
      <c r="R132" s="46" t="e">
        <f t="shared" si="37"/>
        <v>#DIV/0!</v>
      </c>
    </row>
    <row r="133" spans="1:18">
      <c r="A133" s="114" t="s">
        <v>11</v>
      </c>
      <c r="B133" s="115" t="s">
        <v>72</v>
      </c>
      <c r="C133" s="115"/>
      <c r="D133" s="68"/>
      <c r="E133" s="127">
        <f t="shared" si="35"/>
        <v>0</v>
      </c>
      <c r="F133" s="68"/>
      <c r="G133" s="68"/>
      <c r="H133" s="68"/>
      <c r="I133" s="68"/>
      <c r="J133" s="68"/>
      <c r="K133" s="68"/>
      <c r="L133" s="68"/>
      <c r="M133" s="68"/>
      <c r="N133" s="129"/>
      <c r="O133" s="121"/>
      <c r="P133" s="44"/>
      <c r="Q133" s="41" t="e">
        <f t="shared" si="36"/>
        <v>#DIV/0!</v>
      </c>
      <c r="R133" s="41" t="e">
        <f t="shared" si="37"/>
        <v>#DIV/0!</v>
      </c>
    </row>
    <row r="134" spans="1:18" ht="31.5">
      <c r="A134" s="114"/>
      <c r="B134" s="116" t="s">
        <v>176</v>
      </c>
      <c r="C134" s="94" t="s">
        <v>12</v>
      </c>
      <c r="D134" s="127">
        <f>AVERAGE(F134,I134)</f>
        <v>1747543</v>
      </c>
      <c r="E134" s="127">
        <f t="shared" si="35"/>
        <v>2097051.6</v>
      </c>
      <c r="F134" s="127">
        <f t="shared" ref="F134:F141" si="71">SUM(G134:H134)</f>
        <v>1995086</v>
      </c>
      <c r="G134" s="127">
        <v>300000</v>
      </c>
      <c r="H134" s="127">
        <v>1695086</v>
      </c>
      <c r="I134" s="127">
        <f t="shared" ref="I134:I141" si="72">SUM(J134:J134)</f>
        <v>1500000</v>
      </c>
      <c r="J134" s="127">
        <f t="shared" ref="J134:J141" si="73">J33*75%</f>
        <v>1500000</v>
      </c>
      <c r="K134" s="127" t="s">
        <v>13</v>
      </c>
      <c r="L134" s="131">
        <f>D134/F134</f>
        <v>0.87592364439427672</v>
      </c>
      <c r="M134" s="131">
        <f>D134/I134</f>
        <v>1.1650286666666667</v>
      </c>
      <c r="N134" s="127">
        <v>150000</v>
      </c>
      <c r="O134" s="121"/>
      <c r="P134" s="44"/>
      <c r="Q134" s="41">
        <f t="shared" si="36"/>
        <v>0.75184728878855345</v>
      </c>
      <c r="R134" s="41">
        <f t="shared" si="37"/>
        <v>5</v>
      </c>
    </row>
    <row r="135" spans="1:18" ht="37.5">
      <c r="A135" s="114"/>
      <c r="B135" s="116" t="s">
        <v>177</v>
      </c>
      <c r="C135" s="94" t="s">
        <v>12</v>
      </c>
      <c r="D135" s="127">
        <f t="shared" ref="D135:D141" si="74">AVERAGE(F135,I135)</f>
        <v>2122543</v>
      </c>
      <c r="E135" s="127">
        <f t="shared" si="35"/>
        <v>2547051.6</v>
      </c>
      <c r="F135" s="127">
        <f t="shared" si="71"/>
        <v>1995086</v>
      </c>
      <c r="G135" s="127">
        <v>300000</v>
      </c>
      <c r="H135" s="127">
        <v>1695086</v>
      </c>
      <c r="I135" s="127">
        <f t="shared" si="72"/>
        <v>2250000</v>
      </c>
      <c r="J135" s="127">
        <f t="shared" si="73"/>
        <v>2250000</v>
      </c>
      <c r="K135" s="127" t="s">
        <v>13</v>
      </c>
      <c r="L135" s="131">
        <f t="shared" ref="L135:L141" si="75">D135/F135</f>
        <v>1.063885466591415</v>
      </c>
      <c r="M135" s="131">
        <f t="shared" ref="M135:M141" si="76">D135/I135</f>
        <v>0.94335244444444444</v>
      </c>
      <c r="N135" s="127">
        <v>150000</v>
      </c>
      <c r="O135" s="121"/>
      <c r="P135" s="44"/>
      <c r="Q135" s="41">
        <f t="shared" si="36"/>
        <v>1.1277709331828303</v>
      </c>
      <c r="R135" s="41">
        <f t="shared" si="37"/>
        <v>7.5</v>
      </c>
    </row>
    <row r="136" spans="1:18" ht="37.5">
      <c r="A136" s="114"/>
      <c r="B136" s="116" t="s">
        <v>178</v>
      </c>
      <c r="C136" s="94" t="s">
        <v>12</v>
      </c>
      <c r="D136" s="127">
        <f t="shared" si="74"/>
        <v>2647543</v>
      </c>
      <c r="E136" s="127">
        <f t="shared" si="35"/>
        <v>3177051.6</v>
      </c>
      <c r="F136" s="127">
        <f t="shared" si="71"/>
        <v>2295086</v>
      </c>
      <c r="G136" s="127">
        <v>600000</v>
      </c>
      <c r="H136" s="127">
        <v>1695086</v>
      </c>
      <c r="I136" s="127">
        <f t="shared" si="72"/>
        <v>3000000</v>
      </c>
      <c r="J136" s="127">
        <f t="shared" si="73"/>
        <v>3000000</v>
      </c>
      <c r="K136" s="127" t="s">
        <v>13</v>
      </c>
      <c r="L136" s="131">
        <f t="shared" si="75"/>
        <v>1.1535702801550791</v>
      </c>
      <c r="M136" s="131">
        <f t="shared" si="76"/>
        <v>0.88251433333333329</v>
      </c>
      <c r="N136" s="127">
        <v>150000</v>
      </c>
      <c r="O136" s="121"/>
      <c r="P136" s="44"/>
      <c r="Q136" s="41">
        <f t="shared" si="36"/>
        <v>1.3071405603101582</v>
      </c>
      <c r="R136" s="41">
        <f t="shared" si="37"/>
        <v>5</v>
      </c>
    </row>
    <row r="137" spans="1:18" ht="37.5">
      <c r="A137" s="114"/>
      <c r="B137" s="116" t="s">
        <v>179</v>
      </c>
      <c r="C137" s="94" t="s">
        <v>12</v>
      </c>
      <c r="D137" s="127">
        <f t="shared" si="74"/>
        <v>3397543</v>
      </c>
      <c r="E137" s="127">
        <f t="shared" si="35"/>
        <v>4077051.6</v>
      </c>
      <c r="F137" s="127">
        <f t="shared" si="71"/>
        <v>2295086</v>
      </c>
      <c r="G137" s="127">
        <v>600000</v>
      </c>
      <c r="H137" s="127">
        <v>1695086</v>
      </c>
      <c r="I137" s="127">
        <f t="shared" si="72"/>
        <v>4500000</v>
      </c>
      <c r="J137" s="127">
        <f t="shared" si="73"/>
        <v>4500000</v>
      </c>
      <c r="K137" s="127" t="s">
        <v>13</v>
      </c>
      <c r="L137" s="131">
        <f t="shared" si="75"/>
        <v>1.4803554202326188</v>
      </c>
      <c r="M137" s="131">
        <f t="shared" si="76"/>
        <v>0.7550095555555556</v>
      </c>
      <c r="N137" s="127">
        <v>150000</v>
      </c>
      <c r="O137" s="121"/>
      <c r="P137" s="44"/>
      <c r="Q137" s="41">
        <f t="shared" si="36"/>
        <v>1.9607108404652374</v>
      </c>
      <c r="R137" s="41">
        <f t="shared" si="37"/>
        <v>7.5</v>
      </c>
    </row>
    <row r="138" spans="1:18" ht="34.5">
      <c r="A138" s="114"/>
      <c r="B138" s="116" t="s">
        <v>180</v>
      </c>
      <c r="C138" s="94" t="s">
        <v>12</v>
      </c>
      <c r="D138" s="127">
        <f t="shared" si="74"/>
        <v>3960043</v>
      </c>
      <c r="E138" s="127">
        <f t="shared" si="35"/>
        <v>4752051.5999999996</v>
      </c>
      <c r="F138" s="127">
        <f t="shared" si="71"/>
        <v>2295086</v>
      </c>
      <c r="G138" s="127">
        <v>600000</v>
      </c>
      <c r="H138" s="127">
        <v>1695086</v>
      </c>
      <c r="I138" s="127">
        <f t="shared" si="72"/>
        <v>5625000</v>
      </c>
      <c r="J138" s="127">
        <f t="shared" si="73"/>
        <v>5625000</v>
      </c>
      <c r="K138" s="127" t="s">
        <v>13</v>
      </c>
      <c r="L138" s="131">
        <f t="shared" si="75"/>
        <v>1.7254442752907735</v>
      </c>
      <c r="M138" s="131">
        <f t="shared" si="76"/>
        <v>0.70400764444444441</v>
      </c>
      <c r="N138" s="127">
        <v>150000</v>
      </c>
      <c r="O138" s="121"/>
      <c r="P138" s="44"/>
      <c r="Q138" s="41">
        <f t="shared" si="36"/>
        <v>2.450888550581547</v>
      </c>
      <c r="R138" s="41">
        <f t="shared" si="37"/>
        <v>9.375</v>
      </c>
    </row>
    <row r="139" spans="1:18" ht="31.5">
      <c r="A139" s="114"/>
      <c r="B139" s="116" t="s">
        <v>20</v>
      </c>
      <c r="C139" s="94" t="s">
        <v>12</v>
      </c>
      <c r="D139" s="127">
        <f t="shared" si="74"/>
        <v>4410043</v>
      </c>
      <c r="E139" s="127">
        <f t="shared" si="35"/>
        <v>5292051.5999999996</v>
      </c>
      <c r="F139" s="127">
        <f t="shared" si="71"/>
        <v>3195086</v>
      </c>
      <c r="G139" s="127">
        <v>1500000</v>
      </c>
      <c r="H139" s="127">
        <v>1695086</v>
      </c>
      <c r="I139" s="127">
        <f t="shared" si="72"/>
        <v>5625000</v>
      </c>
      <c r="J139" s="127">
        <f t="shared" si="73"/>
        <v>5625000</v>
      </c>
      <c r="K139" s="127" t="s">
        <v>13</v>
      </c>
      <c r="L139" s="131">
        <f t="shared" si="75"/>
        <v>1.3802579961853922</v>
      </c>
      <c r="M139" s="131">
        <f t="shared" si="76"/>
        <v>0.78400764444444448</v>
      </c>
      <c r="N139" s="127">
        <v>150000</v>
      </c>
      <c r="O139" s="121"/>
      <c r="P139" s="44"/>
      <c r="Q139" s="41">
        <f t="shared" si="36"/>
        <v>1.7605159923707845</v>
      </c>
      <c r="R139" s="41">
        <f t="shared" si="37"/>
        <v>3.75</v>
      </c>
    </row>
    <row r="140" spans="1:18" ht="31.5">
      <c r="A140" s="114"/>
      <c r="B140" s="116" t="s">
        <v>21</v>
      </c>
      <c r="C140" s="94" t="s">
        <v>12</v>
      </c>
      <c r="D140" s="127">
        <f t="shared" si="74"/>
        <v>5160043</v>
      </c>
      <c r="E140" s="127">
        <f t="shared" si="35"/>
        <v>6192051.5999999996</v>
      </c>
      <c r="F140" s="127">
        <f t="shared" si="71"/>
        <v>4695086</v>
      </c>
      <c r="G140" s="127">
        <v>3000000</v>
      </c>
      <c r="H140" s="127">
        <v>1695086</v>
      </c>
      <c r="I140" s="127">
        <f t="shared" si="72"/>
        <v>5625000</v>
      </c>
      <c r="J140" s="127">
        <f t="shared" si="73"/>
        <v>5625000</v>
      </c>
      <c r="K140" s="127" t="s">
        <v>13</v>
      </c>
      <c r="L140" s="131">
        <f t="shared" si="75"/>
        <v>1.0990305608885544</v>
      </c>
      <c r="M140" s="131">
        <f t="shared" si="76"/>
        <v>0.91734097777777779</v>
      </c>
      <c r="N140" s="127">
        <v>150000</v>
      </c>
      <c r="O140" s="121"/>
      <c r="P140" s="44"/>
      <c r="Q140" s="41">
        <f t="shared" si="36"/>
        <v>1.1980611217771091</v>
      </c>
      <c r="R140" s="41">
        <f t="shared" si="37"/>
        <v>1.875</v>
      </c>
    </row>
    <row r="141" spans="1:18" ht="31.5">
      <c r="A141" s="114"/>
      <c r="B141" s="116" t="s">
        <v>17</v>
      </c>
      <c r="C141" s="94" t="s">
        <v>12</v>
      </c>
      <c r="D141" s="127">
        <f t="shared" si="74"/>
        <v>6660043</v>
      </c>
      <c r="E141" s="127">
        <f t="shared" si="35"/>
        <v>7992051.5999999996</v>
      </c>
      <c r="F141" s="127">
        <f t="shared" si="71"/>
        <v>7695086</v>
      </c>
      <c r="G141" s="127">
        <v>6000000</v>
      </c>
      <c r="H141" s="127">
        <v>1695086</v>
      </c>
      <c r="I141" s="127">
        <f t="shared" si="72"/>
        <v>5625000</v>
      </c>
      <c r="J141" s="127">
        <f t="shared" si="73"/>
        <v>5625000</v>
      </c>
      <c r="K141" s="127" t="s">
        <v>13</v>
      </c>
      <c r="L141" s="131">
        <f t="shared" si="75"/>
        <v>0.86549299124142343</v>
      </c>
      <c r="M141" s="131">
        <f t="shared" si="76"/>
        <v>1.1840076444444445</v>
      </c>
      <c r="N141" s="127">
        <v>150000</v>
      </c>
      <c r="O141" s="121"/>
      <c r="P141" s="44"/>
      <c r="Q141" s="41">
        <f t="shared" si="36"/>
        <v>0.73098598248284685</v>
      </c>
      <c r="R141" s="41">
        <f t="shared" si="37"/>
        <v>0.9375</v>
      </c>
    </row>
    <row r="142" spans="1:18">
      <c r="A142" s="114" t="s">
        <v>14</v>
      </c>
      <c r="B142" s="115" t="s">
        <v>73</v>
      </c>
      <c r="C142" s="94"/>
      <c r="D142" s="127"/>
      <c r="E142" s="127">
        <f t="shared" ref="E142:E202" si="77">D142+(D142*20%)</f>
        <v>0</v>
      </c>
      <c r="F142" s="127"/>
      <c r="G142" s="127"/>
      <c r="H142" s="127"/>
      <c r="I142" s="127"/>
      <c r="J142" s="127"/>
      <c r="K142" s="127"/>
      <c r="L142" s="131"/>
      <c r="M142" s="131"/>
      <c r="N142" s="127"/>
      <c r="O142" s="121"/>
      <c r="P142" s="44"/>
      <c r="Q142" s="41" t="e">
        <f t="shared" ref="Q142:Q173" si="78">I142/F142</f>
        <v>#DIV/0!</v>
      </c>
      <c r="R142" s="41" t="e">
        <f t="shared" ref="R142:R202" si="79">I142/G142</f>
        <v>#DIV/0!</v>
      </c>
    </row>
    <row r="143" spans="1:18" ht="31.5">
      <c r="A143" s="114"/>
      <c r="B143" s="116" t="s">
        <v>176</v>
      </c>
      <c r="C143" s="94" t="s">
        <v>12</v>
      </c>
      <c r="D143" s="127">
        <f t="shared" ref="D143:D150" si="80">AVERAGE(F143,I143)</f>
        <v>1597543</v>
      </c>
      <c r="E143" s="127">
        <f t="shared" si="77"/>
        <v>1917051.6</v>
      </c>
      <c r="F143" s="127">
        <f t="shared" ref="F143:F150" si="81">SUM(G143:H143)</f>
        <v>1995086</v>
      </c>
      <c r="G143" s="127">
        <v>300000</v>
      </c>
      <c r="H143" s="127">
        <v>1695086</v>
      </c>
      <c r="I143" s="127">
        <f t="shared" ref="I143:I150" si="82">SUM(J143:J143)</f>
        <v>1200000</v>
      </c>
      <c r="J143" s="127">
        <f t="shared" ref="J143:J150" si="83">J42*75%</f>
        <v>1200000</v>
      </c>
      <c r="K143" s="127" t="s">
        <v>13</v>
      </c>
      <c r="L143" s="131">
        <f>D143/F143</f>
        <v>0.80073891551542142</v>
      </c>
      <c r="M143" s="131">
        <f t="shared" ref="M143:M150" si="84">D143/I143</f>
        <v>1.3312858333333333</v>
      </c>
      <c r="N143" s="127">
        <v>100000</v>
      </c>
      <c r="O143" s="121"/>
      <c r="P143" s="44"/>
      <c r="Q143" s="41">
        <f t="shared" si="78"/>
        <v>0.60147783103084274</v>
      </c>
      <c r="R143" s="41">
        <f t="shared" si="79"/>
        <v>4</v>
      </c>
    </row>
    <row r="144" spans="1:18" ht="37.5">
      <c r="A144" s="114"/>
      <c r="B144" s="116" t="s">
        <v>177</v>
      </c>
      <c r="C144" s="94" t="s">
        <v>12</v>
      </c>
      <c r="D144" s="127">
        <f t="shared" si="80"/>
        <v>1897543</v>
      </c>
      <c r="E144" s="127">
        <f t="shared" si="77"/>
        <v>2277051.6</v>
      </c>
      <c r="F144" s="127">
        <f t="shared" si="81"/>
        <v>1995086</v>
      </c>
      <c r="G144" s="127">
        <v>300000</v>
      </c>
      <c r="H144" s="127">
        <v>1695086</v>
      </c>
      <c r="I144" s="127">
        <f t="shared" si="82"/>
        <v>1800000</v>
      </c>
      <c r="J144" s="127">
        <f t="shared" si="83"/>
        <v>1800000</v>
      </c>
      <c r="K144" s="127" t="s">
        <v>13</v>
      </c>
      <c r="L144" s="131">
        <f t="shared" ref="L144:L150" si="85">D144/F144</f>
        <v>0.95110837327313213</v>
      </c>
      <c r="M144" s="131">
        <f t="shared" si="84"/>
        <v>1.0541905555555555</v>
      </c>
      <c r="N144" s="127">
        <v>100000</v>
      </c>
      <c r="O144" s="121"/>
      <c r="P144" s="44"/>
      <c r="Q144" s="41">
        <f t="shared" si="78"/>
        <v>0.90221674654626416</v>
      </c>
      <c r="R144" s="41">
        <f t="shared" si="79"/>
        <v>6</v>
      </c>
    </row>
    <row r="145" spans="1:18" ht="37.5">
      <c r="A145" s="114"/>
      <c r="B145" s="116" t="s">
        <v>178</v>
      </c>
      <c r="C145" s="94" t="s">
        <v>12</v>
      </c>
      <c r="D145" s="127">
        <f t="shared" si="80"/>
        <v>2347543</v>
      </c>
      <c r="E145" s="127">
        <f t="shared" si="77"/>
        <v>2817051.6</v>
      </c>
      <c r="F145" s="127">
        <f t="shared" si="81"/>
        <v>2295086</v>
      </c>
      <c r="G145" s="127">
        <v>600000</v>
      </c>
      <c r="H145" s="127">
        <v>1695086</v>
      </c>
      <c r="I145" s="127">
        <f t="shared" si="82"/>
        <v>2400000</v>
      </c>
      <c r="J145" s="127">
        <f t="shared" si="83"/>
        <v>2400000</v>
      </c>
      <c r="K145" s="127" t="s">
        <v>13</v>
      </c>
      <c r="L145" s="131">
        <f t="shared" si="85"/>
        <v>1.0228562241240633</v>
      </c>
      <c r="M145" s="131">
        <f t="shared" si="84"/>
        <v>0.97814291666666664</v>
      </c>
      <c r="N145" s="127">
        <v>100000</v>
      </c>
      <c r="O145" s="121"/>
      <c r="P145" s="44"/>
      <c r="Q145" s="41">
        <f t="shared" si="78"/>
        <v>1.0457124482481266</v>
      </c>
      <c r="R145" s="41">
        <f t="shared" si="79"/>
        <v>4</v>
      </c>
    </row>
    <row r="146" spans="1:18" ht="37.5">
      <c r="A146" s="114"/>
      <c r="B146" s="116" t="s">
        <v>179</v>
      </c>
      <c r="C146" s="94" t="s">
        <v>12</v>
      </c>
      <c r="D146" s="127">
        <f t="shared" si="80"/>
        <v>2947543</v>
      </c>
      <c r="E146" s="127">
        <f t="shared" si="77"/>
        <v>3537051.6</v>
      </c>
      <c r="F146" s="127">
        <f t="shared" si="81"/>
        <v>2295086</v>
      </c>
      <c r="G146" s="127">
        <v>600000</v>
      </c>
      <c r="H146" s="127">
        <v>1695086</v>
      </c>
      <c r="I146" s="127">
        <f t="shared" si="82"/>
        <v>3600000</v>
      </c>
      <c r="J146" s="127">
        <f t="shared" si="83"/>
        <v>3600000</v>
      </c>
      <c r="K146" s="127" t="s">
        <v>13</v>
      </c>
      <c r="L146" s="131">
        <f t="shared" si="85"/>
        <v>1.2842843361860949</v>
      </c>
      <c r="M146" s="131">
        <f t="shared" si="84"/>
        <v>0.81876194444444439</v>
      </c>
      <c r="N146" s="127">
        <v>100000</v>
      </c>
      <c r="O146" s="121"/>
      <c r="P146" s="44"/>
      <c r="Q146" s="41">
        <f t="shared" si="78"/>
        <v>1.5685686723721899</v>
      </c>
      <c r="R146" s="41">
        <f t="shared" si="79"/>
        <v>6</v>
      </c>
    </row>
    <row r="147" spans="1:18" ht="34.5">
      <c r="A147" s="114"/>
      <c r="B147" s="116" t="s">
        <v>180</v>
      </c>
      <c r="C147" s="94" t="s">
        <v>12</v>
      </c>
      <c r="D147" s="127">
        <f t="shared" si="80"/>
        <v>3397543</v>
      </c>
      <c r="E147" s="127">
        <f t="shared" si="77"/>
        <v>4077051.6</v>
      </c>
      <c r="F147" s="127">
        <f t="shared" si="81"/>
        <v>2295086</v>
      </c>
      <c r="G147" s="127">
        <v>600000</v>
      </c>
      <c r="H147" s="127">
        <v>1695086</v>
      </c>
      <c r="I147" s="127">
        <f t="shared" si="82"/>
        <v>4500000</v>
      </c>
      <c r="J147" s="127">
        <f t="shared" si="83"/>
        <v>4500000</v>
      </c>
      <c r="K147" s="127" t="s">
        <v>13</v>
      </c>
      <c r="L147" s="131">
        <f t="shared" si="85"/>
        <v>1.4803554202326188</v>
      </c>
      <c r="M147" s="131">
        <f t="shared" si="84"/>
        <v>0.7550095555555556</v>
      </c>
      <c r="N147" s="127">
        <v>100000</v>
      </c>
      <c r="O147" s="121"/>
      <c r="P147" s="44"/>
      <c r="Q147" s="41">
        <f t="shared" si="78"/>
        <v>1.9607108404652374</v>
      </c>
      <c r="R147" s="41">
        <f t="shared" si="79"/>
        <v>7.5</v>
      </c>
    </row>
    <row r="148" spans="1:18" ht="31.5">
      <c r="A148" s="114"/>
      <c r="B148" s="116" t="s">
        <v>20</v>
      </c>
      <c r="C148" s="94" t="s">
        <v>12</v>
      </c>
      <c r="D148" s="127">
        <f t="shared" si="80"/>
        <v>3847543</v>
      </c>
      <c r="E148" s="127">
        <f t="shared" si="77"/>
        <v>4617051.5999999996</v>
      </c>
      <c r="F148" s="127">
        <f t="shared" si="81"/>
        <v>3195086</v>
      </c>
      <c r="G148" s="127">
        <v>1500000</v>
      </c>
      <c r="H148" s="127">
        <v>1695086</v>
      </c>
      <c r="I148" s="127">
        <f t="shared" si="82"/>
        <v>4500000</v>
      </c>
      <c r="J148" s="127">
        <f t="shared" si="83"/>
        <v>4500000</v>
      </c>
      <c r="K148" s="127" t="s">
        <v>13</v>
      </c>
      <c r="L148" s="131">
        <f t="shared" si="85"/>
        <v>1.2042063969483137</v>
      </c>
      <c r="M148" s="131">
        <f t="shared" si="84"/>
        <v>0.85500955555555558</v>
      </c>
      <c r="N148" s="127">
        <v>100000</v>
      </c>
      <c r="O148" s="121"/>
      <c r="P148" s="44"/>
      <c r="Q148" s="41">
        <f t="shared" si="78"/>
        <v>1.4084127938966275</v>
      </c>
      <c r="R148" s="41">
        <f t="shared" si="79"/>
        <v>3</v>
      </c>
    </row>
    <row r="149" spans="1:18" ht="31.5">
      <c r="A149" s="114"/>
      <c r="B149" s="116" t="s">
        <v>21</v>
      </c>
      <c r="C149" s="94" t="s">
        <v>12</v>
      </c>
      <c r="D149" s="127">
        <f t="shared" si="80"/>
        <v>4597543</v>
      </c>
      <c r="E149" s="127">
        <f t="shared" si="77"/>
        <v>5517051.5999999996</v>
      </c>
      <c r="F149" s="127">
        <f t="shared" si="81"/>
        <v>4695086</v>
      </c>
      <c r="G149" s="127">
        <v>3000000</v>
      </c>
      <c r="H149" s="127">
        <v>1695086</v>
      </c>
      <c r="I149" s="127">
        <f t="shared" si="82"/>
        <v>4500000</v>
      </c>
      <c r="J149" s="127">
        <f t="shared" si="83"/>
        <v>4500000</v>
      </c>
      <c r="K149" s="127" t="s">
        <v>13</v>
      </c>
      <c r="L149" s="131">
        <f t="shared" si="85"/>
        <v>0.97922444871084369</v>
      </c>
      <c r="M149" s="131">
        <f t="shared" si="84"/>
        <v>1.0216762222222222</v>
      </c>
      <c r="N149" s="127">
        <v>100000</v>
      </c>
      <c r="O149" s="121"/>
      <c r="P149" s="44"/>
      <c r="Q149" s="41">
        <f t="shared" si="78"/>
        <v>0.95844889742168726</v>
      </c>
      <c r="R149" s="41">
        <f t="shared" si="79"/>
        <v>1.5</v>
      </c>
    </row>
    <row r="150" spans="1:18" ht="31.5">
      <c r="A150" s="114"/>
      <c r="B150" s="116" t="s">
        <v>17</v>
      </c>
      <c r="C150" s="94" t="s">
        <v>12</v>
      </c>
      <c r="D150" s="127">
        <f t="shared" si="80"/>
        <v>6097543</v>
      </c>
      <c r="E150" s="127">
        <f t="shared" si="77"/>
        <v>7317051.5999999996</v>
      </c>
      <c r="F150" s="127">
        <f t="shared" si="81"/>
        <v>7695086</v>
      </c>
      <c r="G150" s="127">
        <v>6000000</v>
      </c>
      <c r="H150" s="127">
        <v>1695086</v>
      </c>
      <c r="I150" s="127">
        <f t="shared" si="82"/>
        <v>4500000</v>
      </c>
      <c r="J150" s="127">
        <f t="shared" si="83"/>
        <v>4500000</v>
      </c>
      <c r="K150" s="127" t="s">
        <v>13</v>
      </c>
      <c r="L150" s="131">
        <f t="shared" si="85"/>
        <v>0.79239439299313874</v>
      </c>
      <c r="M150" s="131">
        <f t="shared" si="84"/>
        <v>1.3550095555555555</v>
      </c>
      <c r="N150" s="127">
        <v>100000</v>
      </c>
      <c r="O150" s="121"/>
      <c r="P150" s="44"/>
      <c r="Q150" s="41">
        <f t="shared" si="78"/>
        <v>0.58478878598627748</v>
      </c>
      <c r="R150" s="41">
        <f t="shared" si="79"/>
        <v>0.75</v>
      </c>
    </row>
    <row r="151" spans="1:18" s="46" customFormat="1" ht="48">
      <c r="A151" s="112" t="s">
        <v>77</v>
      </c>
      <c r="B151" s="113" t="s">
        <v>100</v>
      </c>
      <c r="C151" s="113"/>
      <c r="D151" s="67"/>
      <c r="E151" s="128">
        <f t="shared" si="77"/>
        <v>0</v>
      </c>
      <c r="F151" s="67"/>
      <c r="G151" s="67"/>
      <c r="H151" s="67"/>
      <c r="I151" s="67"/>
      <c r="J151" s="67"/>
      <c r="K151" s="67"/>
      <c r="L151" s="67"/>
      <c r="M151" s="67"/>
      <c r="N151" s="134"/>
      <c r="O151" s="123"/>
      <c r="P151" s="49"/>
      <c r="Q151" s="46" t="e">
        <f t="shared" si="78"/>
        <v>#DIV/0!</v>
      </c>
      <c r="R151" s="46" t="e">
        <f t="shared" si="79"/>
        <v>#DIV/0!</v>
      </c>
    </row>
    <row r="152" spans="1:18">
      <c r="A152" s="114" t="s">
        <v>11</v>
      </c>
      <c r="B152" s="115" t="s">
        <v>72</v>
      </c>
      <c r="C152" s="115"/>
      <c r="D152" s="68"/>
      <c r="E152" s="127">
        <f t="shared" si="77"/>
        <v>0</v>
      </c>
      <c r="F152" s="68"/>
      <c r="G152" s="68"/>
      <c r="H152" s="68"/>
      <c r="I152" s="68"/>
      <c r="J152" s="68"/>
      <c r="K152" s="68"/>
      <c r="L152" s="68"/>
      <c r="M152" s="68"/>
      <c r="N152" s="129"/>
      <c r="O152" s="121"/>
      <c r="P152" s="44"/>
      <c r="Q152" s="41" t="e">
        <f t="shared" si="78"/>
        <v>#DIV/0!</v>
      </c>
      <c r="R152" s="41" t="e">
        <f t="shared" si="79"/>
        <v>#DIV/0!</v>
      </c>
    </row>
    <row r="153" spans="1:18" ht="31.5">
      <c r="A153" s="114"/>
      <c r="B153" s="116" t="s">
        <v>176</v>
      </c>
      <c r="C153" s="94" t="s">
        <v>12</v>
      </c>
      <c r="D153" s="127">
        <f>AVERAGE(F153,I153)</f>
        <v>1747543</v>
      </c>
      <c r="E153" s="127">
        <f t="shared" si="77"/>
        <v>2097051.6</v>
      </c>
      <c r="F153" s="127">
        <f t="shared" ref="F153:F160" si="86">SUM(G153:H153)</f>
        <v>1995086</v>
      </c>
      <c r="G153" s="127">
        <v>300000</v>
      </c>
      <c r="H153" s="127">
        <v>1695086</v>
      </c>
      <c r="I153" s="127">
        <f t="shared" ref="I153:I160" si="87">SUM(J153:J153)</f>
        <v>1500000</v>
      </c>
      <c r="J153" s="127">
        <f>J81*75%</f>
        <v>1500000</v>
      </c>
      <c r="K153" s="127" t="s">
        <v>13</v>
      </c>
      <c r="L153" s="131">
        <f>D153/F153</f>
        <v>0.87592364439427672</v>
      </c>
      <c r="M153" s="131">
        <f>D153/I153</f>
        <v>1.1650286666666667</v>
      </c>
      <c r="N153" s="127">
        <v>150000</v>
      </c>
      <c r="O153" s="121"/>
      <c r="P153" s="44"/>
      <c r="Q153" s="41">
        <f t="shared" si="78"/>
        <v>0.75184728878855345</v>
      </c>
      <c r="R153" s="41">
        <f t="shared" si="79"/>
        <v>5</v>
      </c>
    </row>
    <row r="154" spans="1:18" ht="37.5">
      <c r="A154" s="114"/>
      <c r="B154" s="116" t="s">
        <v>177</v>
      </c>
      <c r="C154" s="94" t="s">
        <v>12</v>
      </c>
      <c r="D154" s="127">
        <f t="shared" ref="D154:D160" si="88">AVERAGE(F154,I154)</f>
        <v>2122543</v>
      </c>
      <c r="E154" s="127">
        <f t="shared" si="77"/>
        <v>2547051.6</v>
      </c>
      <c r="F154" s="127">
        <f t="shared" si="86"/>
        <v>1995086</v>
      </c>
      <c r="G154" s="127">
        <v>300000</v>
      </c>
      <c r="H154" s="127">
        <v>1695086</v>
      </c>
      <c r="I154" s="127">
        <f t="shared" si="87"/>
        <v>2250000</v>
      </c>
      <c r="J154" s="127">
        <f t="shared" ref="J154:J169" si="89">J82*75%</f>
        <v>2250000</v>
      </c>
      <c r="K154" s="127" t="s">
        <v>13</v>
      </c>
      <c r="L154" s="131">
        <f t="shared" ref="L154:L160" si="90">D154/F154</f>
        <v>1.063885466591415</v>
      </c>
      <c r="M154" s="131">
        <f t="shared" ref="M154:M160" si="91">D154/I154</f>
        <v>0.94335244444444444</v>
      </c>
      <c r="N154" s="127">
        <v>150000</v>
      </c>
      <c r="O154" s="121"/>
      <c r="P154" s="44"/>
      <c r="Q154" s="41">
        <f t="shared" si="78"/>
        <v>1.1277709331828303</v>
      </c>
      <c r="R154" s="41">
        <f t="shared" si="79"/>
        <v>7.5</v>
      </c>
    </row>
    <row r="155" spans="1:18" ht="37.5">
      <c r="A155" s="114"/>
      <c r="B155" s="116" t="s">
        <v>178</v>
      </c>
      <c r="C155" s="94" t="s">
        <v>12</v>
      </c>
      <c r="D155" s="127">
        <f t="shared" si="88"/>
        <v>2647543</v>
      </c>
      <c r="E155" s="127">
        <f t="shared" si="77"/>
        <v>3177051.6</v>
      </c>
      <c r="F155" s="127">
        <f t="shared" si="86"/>
        <v>2295086</v>
      </c>
      <c r="G155" s="127">
        <v>600000</v>
      </c>
      <c r="H155" s="127">
        <v>1695086</v>
      </c>
      <c r="I155" s="127">
        <f t="shared" si="87"/>
        <v>3000000</v>
      </c>
      <c r="J155" s="127">
        <f t="shared" si="89"/>
        <v>3000000</v>
      </c>
      <c r="K155" s="127" t="s">
        <v>13</v>
      </c>
      <c r="L155" s="131">
        <f t="shared" si="90"/>
        <v>1.1535702801550791</v>
      </c>
      <c r="M155" s="131">
        <f t="shared" si="91"/>
        <v>0.88251433333333329</v>
      </c>
      <c r="N155" s="127">
        <v>150000</v>
      </c>
      <c r="O155" s="121"/>
      <c r="P155" s="44"/>
      <c r="Q155" s="41">
        <f t="shared" si="78"/>
        <v>1.3071405603101582</v>
      </c>
      <c r="R155" s="41">
        <f t="shared" si="79"/>
        <v>5</v>
      </c>
    </row>
    <row r="156" spans="1:18" ht="37.5">
      <c r="A156" s="114"/>
      <c r="B156" s="116" t="s">
        <v>179</v>
      </c>
      <c r="C156" s="94" t="s">
        <v>12</v>
      </c>
      <c r="D156" s="127">
        <f t="shared" si="88"/>
        <v>3397543</v>
      </c>
      <c r="E156" s="127">
        <f t="shared" si="77"/>
        <v>4077051.6</v>
      </c>
      <c r="F156" s="127">
        <f t="shared" si="86"/>
        <v>2295086</v>
      </c>
      <c r="G156" s="127">
        <v>600000</v>
      </c>
      <c r="H156" s="127">
        <v>1695086</v>
      </c>
      <c r="I156" s="127">
        <f t="shared" si="87"/>
        <v>4500000</v>
      </c>
      <c r="J156" s="127">
        <f t="shared" si="89"/>
        <v>4500000</v>
      </c>
      <c r="K156" s="127" t="s">
        <v>13</v>
      </c>
      <c r="L156" s="131">
        <f t="shared" si="90"/>
        <v>1.4803554202326188</v>
      </c>
      <c r="M156" s="131">
        <f t="shared" si="91"/>
        <v>0.7550095555555556</v>
      </c>
      <c r="N156" s="127">
        <v>150000</v>
      </c>
      <c r="O156" s="121"/>
      <c r="P156" s="44"/>
      <c r="Q156" s="41">
        <f t="shared" si="78"/>
        <v>1.9607108404652374</v>
      </c>
      <c r="R156" s="41">
        <f t="shared" si="79"/>
        <v>7.5</v>
      </c>
    </row>
    <row r="157" spans="1:18" ht="34.5">
      <c r="A157" s="114"/>
      <c r="B157" s="116" t="s">
        <v>180</v>
      </c>
      <c r="C157" s="94" t="s">
        <v>12</v>
      </c>
      <c r="D157" s="127">
        <f t="shared" si="88"/>
        <v>3960043</v>
      </c>
      <c r="E157" s="127">
        <f t="shared" si="77"/>
        <v>4752051.5999999996</v>
      </c>
      <c r="F157" s="127">
        <f t="shared" si="86"/>
        <v>2295086</v>
      </c>
      <c r="G157" s="127">
        <v>600000</v>
      </c>
      <c r="H157" s="127">
        <v>1695086</v>
      </c>
      <c r="I157" s="127">
        <f t="shared" si="87"/>
        <v>5625000</v>
      </c>
      <c r="J157" s="127">
        <f t="shared" si="89"/>
        <v>5625000</v>
      </c>
      <c r="K157" s="127" t="s">
        <v>13</v>
      </c>
      <c r="L157" s="131">
        <f t="shared" si="90"/>
        <v>1.7254442752907735</v>
      </c>
      <c r="M157" s="131">
        <f t="shared" si="91"/>
        <v>0.70400764444444441</v>
      </c>
      <c r="N157" s="127">
        <v>150000</v>
      </c>
      <c r="O157" s="121"/>
      <c r="P157" s="44"/>
      <c r="Q157" s="41">
        <f t="shared" si="78"/>
        <v>2.450888550581547</v>
      </c>
      <c r="R157" s="41">
        <f t="shared" si="79"/>
        <v>9.375</v>
      </c>
    </row>
    <row r="158" spans="1:18" ht="31.5">
      <c r="A158" s="114"/>
      <c r="B158" s="116" t="s">
        <v>20</v>
      </c>
      <c r="C158" s="94" t="s">
        <v>12</v>
      </c>
      <c r="D158" s="127">
        <f t="shared" si="88"/>
        <v>4410043</v>
      </c>
      <c r="E158" s="127">
        <f t="shared" si="77"/>
        <v>5292051.5999999996</v>
      </c>
      <c r="F158" s="127">
        <f t="shared" si="86"/>
        <v>3195086</v>
      </c>
      <c r="G158" s="127">
        <v>1500000</v>
      </c>
      <c r="H158" s="127">
        <v>1695086</v>
      </c>
      <c r="I158" s="127">
        <f t="shared" si="87"/>
        <v>5625000</v>
      </c>
      <c r="J158" s="127">
        <f t="shared" si="89"/>
        <v>5625000</v>
      </c>
      <c r="K158" s="127" t="s">
        <v>13</v>
      </c>
      <c r="L158" s="131">
        <f t="shared" si="90"/>
        <v>1.3802579961853922</v>
      </c>
      <c r="M158" s="131">
        <f t="shared" si="91"/>
        <v>0.78400764444444448</v>
      </c>
      <c r="N158" s="127">
        <v>150000</v>
      </c>
      <c r="O158" s="121"/>
      <c r="P158" s="44"/>
      <c r="Q158" s="41">
        <f t="shared" si="78"/>
        <v>1.7605159923707845</v>
      </c>
      <c r="R158" s="41">
        <f t="shared" si="79"/>
        <v>3.75</v>
      </c>
    </row>
    <row r="159" spans="1:18" ht="31.5">
      <c r="A159" s="114"/>
      <c r="B159" s="116" t="s">
        <v>21</v>
      </c>
      <c r="C159" s="94" t="s">
        <v>12</v>
      </c>
      <c r="D159" s="127">
        <f t="shared" si="88"/>
        <v>5160043</v>
      </c>
      <c r="E159" s="127">
        <f t="shared" si="77"/>
        <v>6192051.5999999996</v>
      </c>
      <c r="F159" s="127">
        <f t="shared" si="86"/>
        <v>4695086</v>
      </c>
      <c r="G159" s="127">
        <v>3000000</v>
      </c>
      <c r="H159" s="127">
        <v>1695086</v>
      </c>
      <c r="I159" s="127">
        <f t="shared" si="87"/>
        <v>5625000</v>
      </c>
      <c r="J159" s="127">
        <f t="shared" si="89"/>
        <v>5625000</v>
      </c>
      <c r="K159" s="127" t="s">
        <v>13</v>
      </c>
      <c r="L159" s="131">
        <f t="shared" si="90"/>
        <v>1.0990305608885544</v>
      </c>
      <c r="M159" s="131">
        <f t="shared" si="91"/>
        <v>0.91734097777777779</v>
      </c>
      <c r="N159" s="127">
        <v>150000</v>
      </c>
      <c r="O159" s="121"/>
      <c r="P159" s="44"/>
      <c r="Q159" s="41">
        <f t="shared" si="78"/>
        <v>1.1980611217771091</v>
      </c>
      <c r="R159" s="41">
        <f t="shared" si="79"/>
        <v>1.875</v>
      </c>
    </row>
    <row r="160" spans="1:18" ht="31.5">
      <c r="A160" s="114"/>
      <c r="B160" s="116" t="s">
        <v>17</v>
      </c>
      <c r="C160" s="94" t="s">
        <v>12</v>
      </c>
      <c r="D160" s="127">
        <f t="shared" si="88"/>
        <v>6660043</v>
      </c>
      <c r="E160" s="127">
        <f t="shared" si="77"/>
        <v>7992051.5999999996</v>
      </c>
      <c r="F160" s="127">
        <f t="shared" si="86"/>
        <v>7695086</v>
      </c>
      <c r="G160" s="127">
        <v>6000000</v>
      </c>
      <c r="H160" s="127">
        <v>1695086</v>
      </c>
      <c r="I160" s="127">
        <f t="shared" si="87"/>
        <v>5625000</v>
      </c>
      <c r="J160" s="127">
        <f t="shared" si="89"/>
        <v>5625000</v>
      </c>
      <c r="K160" s="127" t="s">
        <v>13</v>
      </c>
      <c r="L160" s="131">
        <f t="shared" si="90"/>
        <v>0.86549299124142343</v>
      </c>
      <c r="M160" s="131">
        <f t="shared" si="91"/>
        <v>1.1840076444444445</v>
      </c>
      <c r="N160" s="127">
        <v>150000</v>
      </c>
      <c r="O160" s="121"/>
      <c r="P160" s="44"/>
      <c r="Q160" s="41">
        <f t="shared" si="78"/>
        <v>0.73098598248284685</v>
      </c>
      <c r="R160" s="41">
        <f t="shared" si="79"/>
        <v>0.9375</v>
      </c>
    </row>
    <row r="161" spans="1:18">
      <c r="A161" s="114" t="s">
        <v>14</v>
      </c>
      <c r="B161" s="115" t="s">
        <v>73</v>
      </c>
      <c r="C161" s="94"/>
      <c r="D161" s="127"/>
      <c r="E161" s="127">
        <f t="shared" si="77"/>
        <v>0</v>
      </c>
      <c r="F161" s="127"/>
      <c r="G161" s="127"/>
      <c r="H161" s="127"/>
      <c r="I161" s="127"/>
      <c r="J161" s="127"/>
      <c r="K161" s="127"/>
      <c r="L161" s="131"/>
      <c r="M161" s="131"/>
      <c r="N161" s="127"/>
      <c r="O161" s="121"/>
      <c r="P161" s="44"/>
      <c r="Q161" s="41" t="e">
        <f t="shared" si="78"/>
        <v>#DIV/0!</v>
      </c>
      <c r="R161" s="41" t="e">
        <f t="shared" si="79"/>
        <v>#DIV/0!</v>
      </c>
    </row>
    <row r="162" spans="1:18" ht="31.5">
      <c r="A162" s="114"/>
      <c r="B162" s="116" t="s">
        <v>176</v>
      </c>
      <c r="C162" s="94" t="s">
        <v>12</v>
      </c>
      <c r="D162" s="127">
        <f t="shared" ref="D162:D169" si="92">AVERAGE(F162,I162)</f>
        <v>1372543</v>
      </c>
      <c r="E162" s="127">
        <f t="shared" si="77"/>
        <v>1647051.6</v>
      </c>
      <c r="F162" s="127">
        <f t="shared" ref="F162:F169" si="93">SUM(G162:H162)</f>
        <v>1995086</v>
      </c>
      <c r="G162" s="127">
        <v>300000</v>
      </c>
      <c r="H162" s="127">
        <v>1695086</v>
      </c>
      <c r="I162" s="127">
        <f t="shared" ref="I162:I169" si="94">SUM(J162:J162)</f>
        <v>750000</v>
      </c>
      <c r="J162" s="127">
        <f t="shared" si="89"/>
        <v>750000</v>
      </c>
      <c r="K162" s="127" t="s">
        <v>13</v>
      </c>
      <c r="L162" s="131">
        <f>D162/F162</f>
        <v>0.68796182219713842</v>
      </c>
      <c r="M162" s="131">
        <f t="shared" ref="M162:M169" si="95">D162/I162</f>
        <v>1.8300573333333334</v>
      </c>
      <c r="N162" s="127">
        <v>100000</v>
      </c>
      <c r="O162" s="121"/>
      <c r="P162" s="44"/>
      <c r="Q162" s="41">
        <f t="shared" si="78"/>
        <v>0.37592364439427672</v>
      </c>
      <c r="R162" s="41">
        <f t="shared" si="79"/>
        <v>2.5</v>
      </c>
    </row>
    <row r="163" spans="1:18" ht="37.5">
      <c r="A163" s="114"/>
      <c r="B163" s="116" t="s">
        <v>177</v>
      </c>
      <c r="C163" s="94" t="s">
        <v>12</v>
      </c>
      <c r="D163" s="127">
        <f t="shared" si="92"/>
        <v>1560043</v>
      </c>
      <c r="E163" s="127">
        <f t="shared" si="77"/>
        <v>1872051.6</v>
      </c>
      <c r="F163" s="127">
        <f t="shared" si="93"/>
        <v>1995086</v>
      </c>
      <c r="G163" s="127">
        <v>300000</v>
      </c>
      <c r="H163" s="127">
        <v>1695086</v>
      </c>
      <c r="I163" s="127">
        <f t="shared" si="94"/>
        <v>1125000</v>
      </c>
      <c r="J163" s="127">
        <f t="shared" si="89"/>
        <v>1125000</v>
      </c>
      <c r="K163" s="127" t="s">
        <v>13</v>
      </c>
      <c r="L163" s="131">
        <f t="shared" ref="L163:L169" si="96">D163/F163</f>
        <v>0.78194273329570751</v>
      </c>
      <c r="M163" s="131">
        <f t="shared" si="95"/>
        <v>1.3867048888888889</v>
      </c>
      <c r="N163" s="127">
        <v>100000</v>
      </c>
      <c r="O163" s="121"/>
      <c r="P163" s="44"/>
      <c r="Q163" s="41">
        <f t="shared" si="78"/>
        <v>0.56388546659141514</v>
      </c>
      <c r="R163" s="41">
        <f t="shared" si="79"/>
        <v>3.75</v>
      </c>
    </row>
    <row r="164" spans="1:18" ht="37.5">
      <c r="A164" s="114"/>
      <c r="B164" s="116" t="s">
        <v>178</v>
      </c>
      <c r="C164" s="94" t="s">
        <v>12</v>
      </c>
      <c r="D164" s="127">
        <f t="shared" si="92"/>
        <v>1897543</v>
      </c>
      <c r="E164" s="127">
        <f t="shared" si="77"/>
        <v>2277051.6</v>
      </c>
      <c r="F164" s="127">
        <f t="shared" si="93"/>
        <v>2295086</v>
      </c>
      <c r="G164" s="127">
        <v>600000</v>
      </c>
      <c r="H164" s="127">
        <v>1695086</v>
      </c>
      <c r="I164" s="127">
        <f t="shared" si="94"/>
        <v>1500000</v>
      </c>
      <c r="J164" s="127">
        <f t="shared" si="89"/>
        <v>1500000</v>
      </c>
      <c r="K164" s="127" t="s">
        <v>13</v>
      </c>
      <c r="L164" s="131">
        <f t="shared" si="96"/>
        <v>0.82678514007753956</v>
      </c>
      <c r="M164" s="131">
        <f t="shared" si="95"/>
        <v>1.2650286666666666</v>
      </c>
      <c r="N164" s="127">
        <v>100000</v>
      </c>
      <c r="O164" s="121"/>
      <c r="P164" s="44"/>
      <c r="Q164" s="41">
        <f t="shared" si="78"/>
        <v>0.65357028015507912</v>
      </c>
      <c r="R164" s="41">
        <f t="shared" si="79"/>
        <v>2.5</v>
      </c>
    </row>
    <row r="165" spans="1:18" ht="37.5">
      <c r="A165" s="114"/>
      <c r="B165" s="116" t="s">
        <v>179</v>
      </c>
      <c r="C165" s="94" t="s">
        <v>12</v>
      </c>
      <c r="D165" s="127">
        <f t="shared" si="92"/>
        <v>2272543</v>
      </c>
      <c r="E165" s="127">
        <f t="shared" si="77"/>
        <v>2727051.6</v>
      </c>
      <c r="F165" s="127">
        <f t="shared" si="93"/>
        <v>2295086</v>
      </c>
      <c r="G165" s="127">
        <v>600000</v>
      </c>
      <c r="H165" s="127">
        <v>1695086</v>
      </c>
      <c r="I165" s="127">
        <f t="shared" si="94"/>
        <v>2250000</v>
      </c>
      <c r="J165" s="127">
        <f t="shared" si="89"/>
        <v>2250000</v>
      </c>
      <c r="K165" s="127" t="s">
        <v>13</v>
      </c>
      <c r="L165" s="131">
        <f t="shared" si="96"/>
        <v>0.9901777101163094</v>
      </c>
      <c r="M165" s="131">
        <f t="shared" si="95"/>
        <v>1.0100191111111112</v>
      </c>
      <c r="N165" s="127">
        <v>100000</v>
      </c>
      <c r="O165" s="121"/>
      <c r="P165" s="44"/>
      <c r="Q165" s="41">
        <f t="shared" si="78"/>
        <v>0.98035542023261868</v>
      </c>
      <c r="R165" s="41">
        <f t="shared" si="79"/>
        <v>3.75</v>
      </c>
    </row>
    <row r="166" spans="1:18" ht="34.5">
      <c r="A166" s="114"/>
      <c r="B166" s="116" t="s">
        <v>180</v>
      </c>
      <c r="C166" s="94" t="s">
        <v>12</v>
      </c>
      <c r="D166" s="127">
        <f t="shared" si="92"/>
        <v>2553793</v>
      </c>
      <c r="E166" s="127">
        <f t="shared" si="77"/>
        <v>3064551.6</v>
      </c>
      <c r="F166" s="127">
        <f t="shared" si="93"/>
        <v>2295086</v>
      </c>
      <c r="G166" s="127">
        <v>600000</v>
      </c>
      <c r="H166" s="127">
        <v>1695086</v>
      </c>
      <c r="I166" s="127">
        <f t="shared" si="94"/>
        <v>2812500</v>
      </c>
      <c r="J166" s="127">
        <f t="shared" si="89"/>
        <v>2812500</v>
      </c>
      <c r="K166" s="127" t="s">
        <v>13</v>
      </c>
      <c r="L166" s="131">
        <f t="shared" si="96"/>
        <v>1.1127221376453866</v>
      </c>
      <c r="M166" s="131">
        <f t="shared" si="95"/>
        <v>0.90801528888888894</v>
      </c>
      <c r="N166" s="127">
        <v>100000</v>
      </c>
      <c r="O166" s="121"/>
      <c r="P166" s="44"/>
      <c r="Q166" s="41">
        <f t="shared" si="78"/>
        <v>1.2254442752907735</v>
      </c>
      <c r="R166" s="41">
        <f t="shared" si="79"/>
        <v>4.6875</v>
      </c>
    </row>
    <row r="167" spans="1:18" ht="31.5">
      <c r="A167" s="114"/>
      <c r="B167" s="116" t="s">
        <v>20</v>
      </c>
      <c r="C167" s="94" t="s">
        <v>12</v>
      </c>
      <c r="D167" s="127">
        <f t="shared" si="92"/>
        <v>3003793</v>
      </c>
      <c r="E167" s="127">
        <f t="shared" si="77"/>
        <v>3604551.6</v>
      </c>
      <c r="F167" s="127">
        <f t="shared" si="93"/>
        <v>3195086</v>
      </c>
      <c r="G167" s="127">
        <v>1500000</v>
      </c>
      <c r="H167" s="127">
        <v>1695086</v>
      </c>
      <c r="I167" s="127">
        <f t="shared" si="94"/>
        <v>2812500</v>
      </c>
      <c r="J167" s="127">
        <f t="shared" si="89"/>
        <v>2812500</v>
      </c>
      <c r="K167" s="127" t="s">
        <v>13</v>
      </c>
      <c r="L167" s="131">
        <f t="shared" si="96"/>
        <v>0.94012899809269612</v>
      </c>
      <c r="M167" s="131">
        <f t="shared" si="95"/>
        <v>1.068015288888889</v>
      </c>
      <c r="N167" s="127">
        <v>100000</v>
      </c>
      <c r="O167" s="121"/>
      <c r="P167" s="44"/>
      <c r="Q167" s="41">
        <f t="shared" si="78"/>
        <v>0.88025799618539224</v>
      </c>
      <c r="R167" s="41">
        <f t="shared" si="79"/>
        <v>1.875</v>
      </c>
    </row>
    <row r="168" spans="1:18" ht="31.5">
      <c r="A168" s="114"/>
      <c r="B168" s="116" t="s">
        <v>21</v>
      </c>
      <c r="C168" s="94" t="s">
        <v>12</v>
      </c>
      <c r="D168" s="127">
        <f t="shared" si="92"/>
        <v>3753793</v>
      </c>
      <c r="E168" s="127">
        <f t="shared" si="77"/>
        <v>4504551.5999999996</v>
      </c>
      <c r="F168" s="127">
        <f t="shared" si="93"/>
        <v>4695086</v>
      </c>
      <c r="G168" s="127">
        <v>3000000</v>
      </c>
      <c r="H168" s="127">
        <v>1695086</v>
      </c>
      <c r="I168" s="127">
        <f t="shared" si="94"/>
        <v>2812500</v>
      </c>
      <c r="J168" s="127">
        <f t="shared" si="89"/>
        <v>2812500</v>
      </c>
      <c r="K168" s="127" t="s">
        <v>13</v>
      </c>
      <c r="L168" s="131">
        <f t="shared" si="96"/>
        <v>0.79951528044427722</v>
      </c>
      <c r="M168" s="131">
        <f t="shared" si="95"/>
        <v>1.3346819555555556</v>
      </c>
      <c r="N168" s="127">
        <v>100000</v>
      </c>
      <c r="O168" s="121"/>
      <c r="P168" s="44"/>
      <c r="Q168" s="41">
        <f t="shared" si="78"/>
        <v>0.59903056088855455</v>
      </c>
      <c r="R168" s="41">
        <f t="shared" si="79"/>
        <v>0.9375</v>
      </c>
    </row>
    <row r="169" spans="1:18" ht="31.5">
      <c r="A169" s="114"/>
      <c r="B169" s="116" t="s">
        <v>17</v>
      </c>
      <c r="C169" s="94" t="s">
        <v>12</v>
      </c>
      <c r="D169" s="127">
        <f t="shared" si="92"/>
        <v>5253793</v>
      </c>
      <c r="E169" s="127">
        <f t="shared" si="77"/>
        <v>6304551.5999999996</v>
      </c>
      <c r="F169" s="127">
        <f t="shared" si="93"/>
        <v>7695086</v>
      </c>
      <c r="G169" s="127">
        <v>6000000</v>
      </c>
      <c r="H169" s="127">
        <v>1695086</v>
      </c>
      <c r="I169" s="127">
        <f t="shared" si="94"/>
        <v>2812500</v>
      </c>
      <c r="J169" s="127">
        <f t="shared" si="89"/>
        <v>2812500</v>
      </c>
      <c r="K169" s="127" t="s">
        <v>13</v>
      </c>
      <c r="L169" s="131">
        <f t="shared" si="96"/>
        <v>0.68274649562071166</v>
      </c>
      <c r="M169" s="131">
        <f t="shared" si="95"/>
        <v>1.8680152888888888</v>
      </c>
      <c r="N169" s="127">
        <v>100000</v>
      </c>
      <c r="O169" s="121"/>
      <c r="P169" s="44"/>
      <c r="Q169" s="41">
        <f t="shared" si="78"/>
        <v>0.36549299124142343</v>
      </c>
      <c r="R169" s="41">
        <f t="shared" si="79"/>
        <v>0.46875</v>
      </c>
    </row>
    <row r="170" spans="1:18" ht="63.75">
      <c r="A170" s="112" t="s">
        <v>22</v>
      </c>
      <c r="B170" s="113" t="s">
        <v>90</v>
      </c>
      <c r="C170" s="113"/>
      <c r="D170" s="68"/>
      <c r="E170" s="127">
        <f t="shared" si="77"/>
        <v>0</v>
      </c>
      <c r="F170" s="68"/>
      <c r="G170" s="68"/>
      <c r="H170" s="68"/>
      <c r="I170" s="68"/>
      <c r="J170" s="68"/>
      <c r="K170" s="68"/>
      <c r="L170" s="68"/>
      <c r="M170" s="68"/>
      <c r="N170" s="129"/>
      <c r="O170" s="121"/>
      <c r="P170" s="44"/>
      <c r="Q170" s="41" t="e">
        <f t="shared" si="78"/>
        <v>#DIV/0!</v>
      </c>
      <c r="R170" s="41" t="e">
        <f t="shared" si="79"/>
        <v>#DIV/0!</v>
      </c>
    </row>
    <row r="171" spans="1:18" s="46" customFormat="1">
      <c r="A171" s="112">
        <v>1</v>
      </c>
      <c r="B171" s="113" t="s">
        <v>28</v>
      </c>
      <c r="C171" s="113"/>
      <c r="D171" s="67"/>
      <c r="E171" s="128">
        <f t="shared" si="77"/>
        <v>0</v>
      </c>
      <c r="F171" s="67"/>
      <c r="G171" s="67"/>
      <c r="H171" s="67"/>
      <c r="I171" s="67"/>
      <c r="J171" s="67"/>
      <c r="K171" s="67"/>
      <c r="L171" s="67"/>
      <c r="M171" s="67"/>
      <c r="N171" s="134"/>
      <c r="O171" s="123"/>
      <c r="P171" s="49"/>
      <c r="Q171" s="46" t="e">
        <f t="shared" si="78"/>
        <v>#DIV/0!</v>
      </c>
      <c r="R171" s="46" t="e">
        <f t="shared" si="79"/>
        <v>#DIV/0!</v>
      </c>
    </row>
    <row r="172" spans="1:18">
      <c r="A172" s="114" t="s">
        <v>11</v>
      </c>
      <c r="B172" s="115" t="s">
        <v>72</v>
      </c>
      <c r="C172" s="115"/>
      <c r="D172" s="68"/>
      <c r="E172" s="127">
        <f t="shared" si="77"/>
        <v>0</v>
      </c>
      <c r="F172" s="68"/>
      <c r="G172" s="68"/>
      <c r="H172" s="68"/>
      <c r="I172" s="68"/>
      <c r="J172" s="68"/>
      <c r="K172" s="68"/>
      <c r="L172" s="68"/>
      <c r="M172" s="68"/>
      <c r="N172" s="129"/>
      <c r="O172" s="121"/>
      <c r="P172" s="44"/>
      <c r="Q172" s="41" t="e">
        <f t="shared" si="78"/>
        <v>#DIV/0!</v>
      </c>
      <c r="R172" s="41" t="e">
        <f t="shared" si="79"/>
        <v>#DIV/0!</v>
      </c>
    </row>
    <row r="173" spans="1:18" ht="31.5">
      <c r="A173" s="114"/>
      <c r="B173" s="116" t="s">
        <v>176</v>
      </c>
      <c r="C173" s="94" t="s">
        <v>12</v>
      </c>
      <c r="D173" s="127">
        <f>(F173+I173)/2</f>
        <v>916074</v>
      </c>
      <c r="E173" s="127">
        <f t="shared" si="77"/>
        <v>1099288.8</v>
      </c>
      <c r="F173" s="127">
        <f>SUM(G173:H173)</f>
        <v>1582148</v>
      </c>
      <c r="G173" s="127">
        <v>150000</v>
      </c>
      <c r="H173" s="130">
        <v>1432148</v>
      </c>
      <c r="I173" s="127">
        <f>SUM(J173:J173)</f>
        <v>250000</v>
      </c>
      <c r="J173" s="127">
        <f>J13*50%</f>
        <v>250000</v>
      </c>
      <c r="K173" s="127" t="s">
        <v>13</v>
      </c>
      <c r="L173" s="131">
        <f>D173/F173</f>
        <v>0.57900651519326884</v>
      </c>
      <c r="M173" s="131">
        <f>D173/I173</f>
        <v>3.6642960000000002</v>
      </c>
      <c r="N173" s="127">
        <v>100000</v>
      </c>
      <c r="O173" s="121"/>
      <c r="P173" s="44"/>
      <c r="Q173" s="41">
        <f t="shared" si="78"/>
        <v>0.1580130303865378</v>
      </c>
      <c r="R173" s="41">
        <f t="shared" si="79"/>
        <v>1.6666666666666667</v>
      </c>
    </row>
    <row r="174" spans="1:18" ht="37.5">
      <c r="A174" s="114"/>
      <c r="B174" s="116" t="s">
        <v>177</v>
      </c>
      <c r="C174" s="94" t="s">
        <v>12</v>
      </c>
      <c r="D174" s="127">
        <f>(F174+I174)/2</f>
        <v>978574</v>
      </c>
      <c r="E174" s="127">
        <f t="shared" si="77"/>
        <v>1174288.8</v>
      </c>
      <c r="F174" s="127">
        <f t="shared" ref="F174:F177" si="97">SUM(G174:H174)</f>
        <v>1582148</v>
      </c>
      <c r="G174" s="127">
        <v>150000</v>
      </c>
      <c r="H174" s="130">
        <v>1432148</v>
      </c>
      <c r="I174" s="127">
        <f>SUM(J174:J174)</f>
        <v>375000</v>
      </c>
      <c r="J174" s="127">
        <f t="shared" ref="J174:J183" si="98">J14*50%</f>
        <v>375000</v>
      </c>
      <c r="K174" s="127" t="s">
        <v>13</v>
      </c>
      <c r="L174" s="131">
        <f t="shared" ref="L174:L177" si="99">D174/F174</f>
        <v>0.61850977278990338</v>
      </c>
      <c r="M174" s="131">
        <f t="shared" ref="M174:M177" si="100">D174/I174</f>
        <v>2.6095306666666667</v>
      </c>
      <c r="N174" s="127">
        <v>100000</v>
      </c>
      <c r="O174" s="121"/>
      <c r="P174" s="44"/>
      <c r="Q174" s="41">
        <f t="shared" ref="Q174:Q202" si="101">I174/F174</f>
        <v>0.2370195455798067</v>
      </c>
      <c r="R174" s="41">
        <f t="shared" si="79"/>
        <v>2.5</v>
      </c>
    </row>
    <row r="175" spans="1:18" ht="37.5">
      <c r="A175" s="114"/>
      <c r="B175" s="116" t="s">
        <v>178</v>
      </c>
      <c r="C175" s="94" t="s">
        <v>12</v>
      </c>
      <c r="D175" s="127">
        <f>(F175+I175)/2</f>
        <v>1041074</v>
      </c>
      <c r="E175" s="127">
        <f t="shared" si="77"/>
        <v>1249288.8</v>
      </c>
      <c r="F175" s="127">
        <f t="shared" si="97"/>
        <v>1582148</v>
      </c>
      <c r="G175" s="127">
        <v>150000</v>
      </c>
      <c r="H175" s="130">
        <v>1432148</v>
      </c>
      <c r="I175" s="127">
        <f>SUM(J175:J175)</f>
        <v>500000</v>
      </c>
      <c r="J175" s="127">
        <f t="shared" si="98"/>
        <v>500000</v>
      </c>
      <c r="K175" s="127" t="s">
        <v>13</v>
      </c>
      <c r="L175" s="131">
        <f t="shared" si="99"/>
        <v>0.6580130303865378</v>
      </c>
      <c r="M175" s="131">
        <f t="shared" si="100"/>
        <v>2.0821480000000001</v>
      </c>
      <c r="N175" s="127">
        <v>100000</v>
      </c>
      <c r="O175" s="121"/>
      <c r="P175" s="44"/>
      <c r="Q175" s="41">
        <f t="shared" si="101"/>
        <v>0.3160260607730756</v>
      </c>
      <c r="R175" s="41">
        <f t="shared" si="79"/>
        <v>3.3333333333333335</v>
      </c>
    </row>
    <row r="176" spans="1:18" ht="37.5">
      <c r="A176" s="114"/>
      <c r="B176" s="116" t="s">
        <v>179</v>
      </c>
      <c r="C176" s="94" t="s">
        <v>12</v>
      </c>
      <c r="D176" s="127">
        <f>(F176+I176)/2</f>
        <v>1166074</v>
      </c>
      <c r="E176" s="127">
        <f t="shared" si="77"/>
        <v>1399288.8</v>
      </c>
      <c r="F176" s="127">
        <f t="shared" si="97"/>
        <v>1582148</v>
      </c>
      <c r="G176" s="127">
        <v>150000</v>
      </c>
      <c r="H176" s="130">
        <v>1432148</v>
      </c>
      <c r="I176" s="127">
        <f>SUM(J176:J176)</f>
        <v>750000</v>
      </c>
      <c r="J176" s="127">
        <f t="shared" si="98"/>
        <v>750000</v>
      </c>
      <c r="K176" s="127" t="s">
        <v>13</v>
      </c>
      <c r="L176" s="131">
        <f t="shared" si="99"/>
        <v>0.73701954557980665</v>
      </c>
      <c r="M176" s="131">
        <f t="shared" si="100"/>
        <v>1.5547653333333333</v>
      </c>
      <c r="N176" s="127">
        <v>100000</v>
      </c>
      <c r="O176" s="121"/>
      <c r="P176" s="44"/>
      <c r="Q176" s="41">
        <f t="shared" si="101"/>
        <v>0.4740390911596134</v>
      </c>
      <c r="R176" s="41">
        <f t="shared" si="79"/>
        <v>5</v>
      </c>
    </row>
    <row r="177" spans="1:18" ht="34.5">
      <c r="A177" s="114"/>
      <c r="B177" s="116" t="s">
        <v>180</v>
      </c>
      <c r="C177" s="94" t="s">
        <v>12</v>
      </c>
      <c r="D177" s="127">
        <f>(F177+I177)/2</f>
        <v>1291074</v>
      </c>
      <c r="E177" s="127">
        <f t="shared" si="77"/>
        <v>1549288.8</v>
      </c>
      <c r="F177" s="127">
        <f t="shared" si="97"/>
        <v>1582148</v>
      </c>
      <c r="G177" s="127">
        <v>150000</v>
      </c>
      <c r="H177" s="130">
        <v>1432148</v>
      </c>
      <c r="I177" s="127">
        <f>SUM(J177:J177)</f>
        <v>1000000</v>
      </c>
      <c r="J177" s="127">
        <f t="shared" si="98"/>
        <v>1000000</v>
      </c>
      <c r="K177" s="127" t="s">
        <v>13</v>
      </c>
      <c r="L177" s="131">
        <f t="shared" si="99"/>
        <v>0.8160260607730756</v>
      </c>
      <c r="M177" s="131">
        <f t="shared" si="100"/>
        <v>1.2910740000000001</v>
      </c>
      <c r="N177" s="127">
        <v>100000</v>
      </c>
      <c r="O177" s="121"/>
      <c r="P177" s="44"/>
      <c r="Q177" s="41">
        <f t="shared" si="101"/>
        <v>0.6320521215461512</v>
      </c>
      <c r="R177" s="41">
        <f t="shared" si="79"/>
        <v>6.666666666666667</v>
      </c>
    </row>
    <row r="178" spans="1:18">
      <c r="A178" s="114" t="s">
        <v>14</v>
      </c>
      <c r="B178" s="115" t="s">
        <v>73</v>
      </c>
      <c r="C178" s="115"/>
      <c r="D178" s="68"/>
      <c r="E178" s="127">
        <f t="shared" si="77"/>
        <v>0</v>
      </c>
      <c r="F178" s="68"/>
      <c r="G178" s="68"/>
      <c r="H178" s="68"/>
      <c r="I178" s="68"/>
      <c r="J178" s="127"/>
      <c r="K178" s="68"/>
      <c r="L178" s="131"/>
      <c r="M178" s="131"/>
      <c r="N178" s="127"/>
      <c r="O178" s="121"/>
      <c r="P178" s="44"/>
      <c r="Q178" s="41" t="e">
        <f t="shared" si="101"/>
        <v>#DIV/0!</v>
      </c>
      <c r="R178" s="41" t="e">
        <f t="shared" si="79"/>
        <v>#DIV/0!</v>
      </c>
    </row>
    <row r="179" spans="1:18" ht="31.5">
      <c r="A179" s="114"/>
      <c r="B179" s="116" t="s">
        <v>176</v>
      </c>
      <c r="C179" s="94" t="s">
        <v>12</v>
      </c>
      <c r="D179" s="127">
        <f>SUM(J179+F179)/2</f>
        <v>868574</v>
      </c>
      <c r="E179" s="127">
        <f t="shared" si="77"/>
        <v>1042288.8</v>
      </c>
      <c r="F179" s="127">
        <f t="shared" ref="F179:F183" si="102">SUM(G179:H179)</f>
        <v>1537148</v>
      </c>
      <c r="G179" s="127">
        <v>105000</v>
      </c>
      <c r="H179" s="130">
        <v>1432148</v>
      </c>
      <c r="I179" s="127">
        <f>SUM(J179:J179)</f>
        <v>200000</v>
      </c>
      <c r="J179" s="127">
        <f t="shared" si="98"/>
        <v>200000</v>
      </c>
      <c r="K179" s="127" t="s">
        <v>13</v>
      </c>
      <c r="L179" s="131">
        <f t="shared" ref="L179:L183" si="103">D179/F179</f>
        <v>0.5650555444238291</v>
      </c>
      <c r="M179" s="131">
        <f t="shared" ref="M179:M183" si="104">D179/I179</f>
        <v>4.3428699999999996</v>
      </c>
      <c r="N179" s="127">
        <v>70000</v>
      </c>
      <c r="O179" s="121"/>
      <c r="P179" s="44"/>
      <c r="Q179" s="41">
        <f t="shared" si="101"/>
        <v>0.13011108884765812</v>
      </c>
      <c r="R179" s="41">
        <f t="shared" si="79"/>
        <v>1.9047619047619047</v>
      </c>
    </row>
    <row r="180" spans="1:18" ht="37.5">
      <c r="A180" s="114"/>
      <c r="B180" s="116" t="s">
        <v>177</v>
      </c>
      <c r="C180" s="94" t="s">
        <v>12</v>
      </c>
      <c r="D180" s="127">
        <f t="shared" ref="D180:D183" si="105">SUM(J180+F180)/2</f>
        <v>918574</v>
      </c>
      <c r="E180" s="127">
        <f t="shared" si="77"/>
        <v>1102288.8</v>
      </c>
      <c r="F180" s="127">
        <f t="shared" si="102"/>
        <v>1537148</v>
      </c>
      <c r="G180" s="127">
        <v>105000</v>
      </c>
      <c r="H180" s="130">
        <v>1432148</v>
      </c>
      <c r="I180" s="127">
        <f>SUM(J180:J180)</f>
        <v>300000</v>
      </c>
      <c r="J180" s="127">
        <f t="shared" si="98"/>
        <v>300000</v>
      </c>
      <c r="K180" s="127" t="s">
        <v>13</v>
      </c>
      <c r="L180" s="131">
        <f t="shared" si="103"/>
        <v>0.5975833166357436</v>
      </c>
      <c r="M180" s="131">
        <f t="shared" si="104"/>
        <v>3.0619133333333335</v>
      </c>
      <c r="N180" s="127">
        <v>70000</v>
      </c>
      <c r="O180" s="121"/>
      <c r="P180" s="44"/>
      <c r="Q180" s="41">
        <f t="shared" si="101"/>
        <v>0.1951666332714872</v>
      </c>
      <c r="R180" s="41">
        <f t="shared" si="79"/>
        <v>2.8571428571428572</v>
      </c>
    </row>
    <row r="181" spans="1:18" ht="37.5">
      <c r="A181" s="114"/>
      <c r="B181" s="116" t="s">
        <v>178</v>
      </c>
      <c r="C181" s="94" t="s">
        <v>12</v>
      </c>
      <c r="D181" s="127">
        <f t="shared" si="105"/>
        <v>968574</v>
      </c>
      <c r="E181" s="127">
        <f t="shared" si="77"/>
        <v>1162288.8</v>
      </c>
      <c r="F181" s="127">
        <f t="shared" si="102"/>
        <v>1537148</v>
      </c>
      <c r="G181" s="127">
        <v>105000</v>
      </c>
      <c r="H181" s="130">
        <v>1432148</v>
      </c>
      <c r="I181" s="127">
        <f>SUM(J181:J181)</f>
        <v>400000</v>
      </c>
      <c r="J181" s="127">
        <f t="shared" si="98"/>
        <v>400000</v>
      </c>
      <c r="K181" s="127" t="s">
        <v>13</v>
      </c>
      <c r="L181" s="131">
        <f t="shared" si="103"/>
        <v>0.6301110888476581</v>
      </c>
      <c r="M181" s="131">
        <f t="shared" si="104"/>
        <v>2.4214349999999998</v>
      </c>
      <c r="N181" s="127">
        <v>70000</v>
      </c>
      <c r="O181" s="121"/>
      <c r="P181" s="44"/>
      <c r="Q181" s="41">
        <f t="shared" si="101"/>
        <v>0.26022217769531625</v>
      </c>
      <c r="R181" s="41">
        <f t="shared" si="79"/>
        <v>3.8095238095238093</v>
      </c>
    </row>
    <row r="182" spans="1:18" ht="37.5">
      <c r="A182" s="114"/>
      <c r="B182" s="116" t="s">
        <v>179</v>
      </c>
      <c r="C182" s="94" t="s">
        <v>12</v>
      </c>
      <c r="D182" s="127">
        <f t="shared" si="105"/>
        <v>1068574</v>
      </c>
      <c r="E182" s="127">
        <f t="shared" si="77"/>
        <v>1282288.8</v>
      </c>
      <c r="F182" s="127">
        <f t="shared" si="102"/>
        <v>1537148</v>
      </c>
      <c r="G182" s="127">
        <v>105000</v>
      </c>
      <c r="H182" s="130">
        <v>1432148</v>
      </c>
      <c r="I182" s="127">
        <f>SUM(J182:J182)</f>
        <v>600000</v>
      </c>
      <c r="J182" s="127">
        <f t="shared" si="98"/>
        <v>600000</v>
      </c>
      <c r="K182" s="127" t="s">
        <v>13</v>
      </c>
      <c r="L182" s="131">
        <f t="shared" si="103"/>
        <v>0.6951666332714872</v>
      </c>
      <c r="M182" s="131">
        <f t="shared" si="104"/>
        <v>1.7809566666666667</v>
      </c>
      <c r="N182" s="127">
        <v>70000</v>
      </c>
      <c r="O182" s="121"/>
      <c r="P182" s="44"/>
      <c r="Q182" s="41">
        <f t="shared" si="101"/>
        <v>0.3903332665429744</v>
      </c>
      <c r="R182" s="41">
        <f t="shared" si="79"/>
        <v>5.7142857142857144</v>
      </c>
    </row>
    <row r="183" spans="1:18" ht="34.5">
      <c r="A183" s="114"/>
      <c r="B183" s="116" t="s">
        <v>180</v>
      </c>
      <c r="C183" s="94" t="s">
        <v>12</v>
      </c>
      <c r="D183" s="127">
        <f t="shared" si="105"/>
        <v>1168574</v>
      </c>
      <c r="E183" s="127">
        <f t="shared" si="77"/>
        <v>1402288.8</v>
      </c>
      <c r="F183" s="127">
        <f t="shared" si="102"/>
        <v>1537148</v>
      </c>
      <c r="G183" s="127">
        <v>105000</v>
      </c>
      <c r="H183" s="130">
        <v>1432148</v>
      </c>
      <c r="I183" s="127">
        <f>SUM(J183:J183)</f>
        <v>800000</v>
      </c>
      <c r="J183" s="127">
        <f t="shared" si="98"/>
        <v>800000</v>
      </c>
      <c r="K183" s="127" t="s">
        <v>13</v>
      </c>
      <c r="L183" s="131">
        <f t="shared" si="103"/>
        <v>0.7602221776953163</v>
      </c>
      <c r="M183" s="131">
        <f t="shared" si="104"/>
        <v>1.4607174999999999</v>
      </c>
      <c r="N183" s="127">
        <v>70000</v>
      </c>
      <c r="O183" s="124"/>
      <c r="P183" s="50"/>
      <c r="Q183" s="41">
        <f t="shared" si="101"/>
        <v>0.5204443553906325</v>
      </c>
      <c r="R183" s="41">
        <f t="shared" si="79"/>
        <v>7.6190476190476186</v>
      </c>
    </row>
    <row r="184" spans="1:18" s="46" customFormat="1">
      <c r="A184" s="112">
        <v>2</v>
      </c>
      <c r="B184" s="113" t="s">
        <v>23</v>
      </c>
      <c r="C184" s="113"/>
      <c r="D184" s="67"/>
      <c r="E184" s="128">
        <f t="shared" si="77"/>
        <v>0</v>
      </c>
      <c r="F184" s="67"/>
      <c r="G184" s="67"/>
      <c r="H184" s="67"/>
      <c r="I184" s="67"/>
      <c r="J184" s="67"/>
      <c r="K184" s="67"/>
      <c r="L184" s="67"/>
      <c r="M184" s="67"/>
      <c r="N184" s="134"/>
      <c r="O184" s="123"/>
      <c r="P184" s="49"/>
      <c r="Q184" s="46" t="e">
        <f t="shared" si="101"/>
        <v>#DIV/0!</v>
      </c>
      <c r="R184" s="46" t="e">
        <f t="shared" si="79"/>
        <v>#DIV/0!</v>
      </c>
    </row>
    <row r="185" spans="1:18">
      <c r="A185" s="114" t="s">
        <v>11</v>
      </c>
      <c r="B185" s="115" t="s">
        <v>72</v>
      </c>
      <c r="C185" s="115"/>
      <c r="D185" s="68"/>
      <c r="E185" s="127">
        <f t="shared" si="77"/>
        <v>0</v>
      </c>
      <c r="F185" s="68"/>
      <c r="G185" s="68"/>
      <c r="H185" s="68"/>
      <c r="I185" s="68"/>
      <c r="J185" s="68"/>
      <c r="K185" s="68"/>
      <c r="L185" s="68"/>
      <c r="M185" s="68"/>
      <c r="N185" s="129"/>
      <c r="O185" s="121"/>
      <c r="P185" s="44"/>
      <c r="Q185" s="41" t="e">
        <f t="shared" si="101"/>
        <v>#DIV/0!</v>
      </c>
      <c r="R185" s="41" t="e">
        <f t="shared" si="79"/>
        <v>#DIV/0!</v>
      </c>
    </row>
    <row r="186" spans="1:18" ht="31.5">
      <c r="A186" s="114"/>
      <c r="B186" s="116" t="s">
        <v>176</v>
      </c>
      <c r="C186" s="94" t="s">
        <v>12</v>
      </c>
      <c r="D186" s="127">
        <f>AVERAGE(F186,I186)</f>
        <v>1497543</v>
      </c>
      <c r="E186" s="127">
        <f t="shared" si="77"/>
        <v>1797051.6</v>
      </c>
      <c r="F186" s="127">
        <f t="shared" ref="F186:F193" si="106">SUM(G186:H186)</f>
        <v>1995086</v>
      </c>
      <c r="G186" s="127">
        <v>300000</v>
      </c>
      <c r="H186" s="127">
        <v>1695086</v>
      </c>
      <c r="I186" s="127">
        <f t="shared" ref="I186:I193" si="107">SUM(J186:J186)</f>
        <v>1000000</v>
      </c>
      <c r="J186" s="127">
        <f>J33*50%</f>
        <v>1000000</v>
      </c>
      <c r="K186" s="127" t="s">
        <v>13</v>
      </c>
      <c r="L186" s="131">
        <f>D186/F186</f>
        <v>0.75061576292951782</v>
      </c>
      <c r="M186" s="131">
        <f>D186/I186</f>
        <v>1.4975430000000001</v>
      </c>
      <c r="N186" s="127">
        <v>150000</v>
      </c>
      <c r="O186" s="121"/>
      <c r="P186" s="44"/>
      <c r="Q186" s="41">
        <f t="shared" si="101"/>
        <v>0.50123152585903563</v>
      </c>
      <c r="R186" s="41">
        <f t="shared" si="79"/>
        <v>3.3333333333333335</v>
      </c>
    </row>
    <row r="187" spans="1:18" ht="37.5">
      <c r="A187" s="114"/>
      <c r="B187" s="116" t="s">
        <v>177</v>
      </c>
      <c r="C187" s="94" t="s">
        <v>12</v>
      </c>
      <c r="D187" s="127">
        <f t="shared" ref="D187:D193" si="108">AVERAGE(F187,I187)</f>
        <v>1747543</v>
      </c>
      <c r="E187" s="127">
        <f t="shared" si="77"/>
        <v>2097051.6</v>
      </c>
      <c r="F187" s="127">
        <f t="shared" si="106"/>
        <v>1995086</v>
      </c>
      <c r="G187" s="127">
        <v>300000</v>
      </c>
      <c r="H187" s="127">
        <v>1695086</v>
      </c>
      <c r="I187" s="127">
        <f t="shared" si="107"/>
        <v>1500000</v>
      </c>
      <c r="J187" s="127">
        <f t="shared" ref="J187:J202" si="109">J34*50%</f>
        <v>1500000</v>
      </c>
      <c r="K187" s="127" t="s">
        <v>13</v>
      </c>
      <c r="L187" s="131">
        <f t="shared" ref="L187:L193" si="110">D187/F187</f>
        <v>0.87592364439427672</v>
      </c>
      <c r="M187" s="131">
        <f t="shared" ref="M187:M193" si="111">D187/I187</f>
        <v>1.1650286666666667</v>
      </c>
      <c r="N187" s="127">
        <v>150000</v>
      </c>
      <c r="O187" s="121"/>
      <c r="P187" s="44"/>
      <c r="Q187" s="41">
        <f t="shared" si="101"/>
        <v>0.75184728878855345</v>
      </c>
      <c r="R187" s="41">
        <f t="shared" si="79"/>
        <v>5</v>
      </c>
    </row>
    <row r="188" spans="1:18" ht="37.5">
      <c r="A188" s="114"/>
      <c r="B188" s="116" t="s">
        <v>178</v>
      </c>
      <c r="C188" s="94" t="s">
        <v>12</v>
      </c>
      <c r="D188" s="127">
        <f t="shared" si="108"/>
        <v>2147543</v>
      </c>
      <c r="E188" s="127">
        <f t="shared" si="77"/>
        <v>2577051.6</v>
      </c>
      <c r="F188" s="127">
        <f t="shared" si="106"/>
        <v>2295086</v>
      </c>
      <c r="G188" s="127">
        <v>600000</v>
      </c>
      <c r="H188" s="127">
        <v>1695086</v>
      </c>
      <c r="I188" s="127">
        <f t="shared" si="107"/>
        <v>2000000</v>
      </c>
      <c r="J188" s="127">
        <f t="shared" si="109"/>
        <v>2000000</v>
      </c>
      <c r="K188" s="127" t="s">
        <v>13</v>
      </c>
      <c r="L188" s="131">
        <f t="shared" si="110"/>
        <v>0.93571352010338615</v>
      </c>
      <c r="M188" s="131">
        <f t="shared" si="111"/>
        <v>1.0737715000000001</v>
      </c>
      <c r="N188" s="127">
        <v>150000</v>
      </c>
      <c r="O188" s="121"/>
      <c r="P188" s="44"/>
      <c r="Q188" s="41">
        <f t="shared" si="101"/>
        <v>0.8714270402067722</v>
      </c>
      <c r="R188" s="41">
        <f t="shared" si="79"/>
        <v>3.3333333333333335</v>
      </c>
    </row>
    <row r="189" spans="1:18" ht="37.5">
      <c r="A189" s="114"/>
      <c r="B189" s="116" t="s">
        <v>179</v>
      </c>
      <c r="C189" s="94" t="s">
        <v>12</v>
      </c>
      <c r="D189" s="127">
        <f t="shared" si="108"/>
        <v>2647543</v>
      </c>
      <c r="E189" s="127">
        <f t="shared" si="77"/>
        <v>3177051.6</v>
      </c>
      <c r="F189" s="127">
        <f t="shared" si="106"/>
        <v>2295086</v>
      </c>
      <c r="G189" s="127">
        <v>600000</v>
      </c>
      <c r="H189" s="127">
        <v>1695086</v>
      </c>
      <c r="I189" s="127">
        <f t="shared" si="107"/>
        <v>3000000</v>
      </c>
      <c r="J189" s="127">
        <f t="shared" si="109"/>
        <v>3000000</v>
      </c>
      <c r="K189" s="127" t="s">
        <v>13</v>
      </c>
      <c r="L189" s="131">
        <f t="shared" si="110"/>
        <v>1.1535702801550791</v>
      </c>
      <c r="M189" s="131">
        <f t="shared" si="111"/>
        <v>0.88251433333333329</v>
      </c>
      <c r="N189" s="127">
        <v>150000</v>
      </c>
      <c r="O189" s="121"/>
      <c r="P189" s="44"/>
      <c r="Q189" s="41">
        <f t="shared" si="101"/>
        <v>1.3071405603101582</v>
      </c>
      <c r="R189" s="41">
        <f t="shared" si="79"/>
        <v>5</v>
      </c>
    </row>
    <row r="190" spans="1:18" ht="34.5">
      <c r="A190" s="114"/>
      <c r="B190" s="116" t="s">
        <v>180</v>
      </c>
      <c r="C190" s="94" t="s">
        <v>12</v>
      </c>
      <c r="D190" s="127">
        <f t="shared" si="108"/>
        <v>3022543</v>
      </c>
      <c r="E190" s="127">
        <f t="shared" si="77"/>
        <v>3627051.6</v>
      </c>
      <c r="F190" s="127">
        <f t="shared" si="106"/>
        <v>2295086</v>
      </c>
      <c r="G190" s="127">
        <v>600000</v>
      </c>
      <c r="H190" s="127">
        <v>1695086</v>
      </c>
      <c r="I190" s="127">
        <f t="shared" si="107"/>
        <v>3750000</v>
      </c>
      <c r="J190" s="127">
        <f t="shared" si="109"/>
        <v>3750000</v>
      </c>
      <c r="K190" s="127" t="s">
        <v>13</v>
      </c>
      <c r="L190" s="131">
        <f t="shared" si="110"/>
        <v>1.3169628501938488</v>
      </c>
      <c r="M190" s="131">
        <f t="shared" si="111"/>
        <v>0.80601146666666668</v>
      </c>
      <c r="N190" s="127">
        <v>150000</v>
      </c>
      <c r="O190" s="121"/>
      <c r="P190" s="44"/>
      <c r="Q190" s="41">
        <f t="shared" si="101"/>
        <v>1.6339257003876979</v>
      </c>
      <c r="R190" s="41">
        <f t="shared" si="79"/>
        <v>6.25</v>
      </c>
    </row>
    <row r="191" spans="1:18" ht="31.5">
      <c r="A191" s="114"/>
      <c r="B191" s="116" t="s">
        <v>20</v>
      </c>
      <c r="C191" s="94" t="s">
        <v>12</v>
      </c>
      <c r="D191" s="127">
        <f t="shared" si="108"/>
        <v>3472543</v>
      </c>
      <c r="E191" s="127">
        <f t="shared" si="77"/>
        <v>4167051.6</v>
      </c>
      <c r="F191" s="127">
        <f t="shared" si="106"/>
        <v>3195086</v>
      </c>
      <c r="G191" s="127">
        <v>1500000</v>
      </c>
      <c r="H191" s="127">
        <v>1695086</v>
      </c>
      <c r="I191" s="127">
        <f t="shared" si="107"/>
        <v>3750000</v>
      </c>
      <c r="J191" s="127">
        <f t="shared" si="109"/>
        <v>3750000</v>
      </c>
      <c r="K191" s="127" t="s">
        <v>13</v>
      </c>
      <c r="L191" s="131">
        <f t="shared" si="110"/>
        <v>1.0868386641235948</v>
      </c>
      <c r="M191" s="131">
        <f t="shared" si="111"/>
        <v>0.92601146666666667</v>
      </c>
      <c r="N191" s="127">
        <v>150000</v>
      </c>
      <c r="O191" s="121"/>
      <c r="P191" s="44"/>
      <c r="Q191" s="41">
        <f t="shared" si="101"/>
        <v>1.1736773282471895</v>
      </c>
      <c r="R191" s="41">
        <f t="shared" si="79"/>
        <v>2.5</v>
      </c>
    </row>
    <row r="192" spans="1:18" ht="31.5">
      <c r="A192" s="114"/>
      <c r="B192" s="116" t="s">
        <v>21</v>
      </c>
      <c r="C192" s="94" t="s">
        <v>12</v>
      </c>
      <c r="D192" s="127">
        <f t="shared" si="108"/>
        <v>4222543</v>
      </c>
      <c r="E192" s="127">
        <f t="shared" si="77"/>
        <v>5067051.5999999996</v>
      </c>
      <c r="F192" s="127">
        <f t="shared" si="106"/>
        <v>4695086</v>
      </c>
      <c r="G192" s="127">
        <v>3000000</v>
      </c>
      <c r="H192" s="127">
        <v>1695086</v>
      </c>
      <c r="I192" s="127">
        <f t="shared" si="107"/>
        <v>3750000</v>
      </c>
      <c r="J192" s="127">
        <f t="shared" si="109"/>
        <v>3750000</v>
      </c>
      <c r="K192" s="127" t="s">
        <v>13</v>
      </c>
      <c r="L192" s="131">
        <f t="shared" si="110"/>
        <v>0.89935370725903641</v>
      </c>
      <c r="M192" s="131">
        <f t="shared" si="111"/>
        <v>1.1260114666666667</v>
      </c>
      <c r="N192" s="127">
        <v>150000</v>
      </c>
      <c r="O192" s="121"/>
      <c r="P192" s="44"/>
      <c r="Q192" s="41">
        <f t="shared" si="101"/>
        <v>0.7987074145180727</v>
      </c>
      <c r="R192" s="41">
        <f t="shared" si="79"/>
        <v>1.25</v>
      </c>
    </row>
    <row r="193" spans="1:18" ht="31.5">
      <c r="A193" s="114"/>
      <c r="B193" s="116" t="s">
        <v>17</v>
      </c>
      <c r="C193" s="94" t="s">
        <v>12</v>
      </c>
      <c r="D193" s="127">
        <f t="shared" si="108"/>
        <v>5722543</v>
      </c>
      <c r="E193" s="127">
        <f t="shared" si="77"/>
        <v>6867051.5999999996</v>
      </c>
      <c r="F193" s="127">
        <f t="shared" si="106"/>
        <v>7695086</v>
      </c>
      <c r="G193" s="127">
        <v>6000000</v>
      </c>
      <c r="H193" s="127">
        <v>1695086</v>
      </c>
      <c r="I193" s="127">
        <f t="shared" si="107"/>
        <v>3750000</v>
      </c>
      <c r="J193" s="127">
        <f t="shared" si="109"/>
        <v>3750000</v>
      </c>
      <c r="K193" s="127" t="s">
        <v>13</v>
      </c>
      <c r="L193" s="131">
        <f t="shared" si="110"/>
        <v>0.74366199416094891</v>
      </c>
      <c r="M193" s="131">
        <f t="shared" si="111"/>
        <v>1.5260114666666666</v>
      </c>
      <c r="N193" s="127">
        <v>150000</v>
      </c>
      <c r="O193" s="121"/>
      <c r="P193" s="44"/>
      <c r="Q193" s="41">
        <f t="shared" si="101"/>
        <v>0.48732398832189788</v>
      </c>
      <c r="R193" s="41">
        <f t="shared" si="79"/>
        <v>0.625</v>
      </c>
    </row>
    <row r="194" spans="1:18">
      <c r="A194" s="114" t="s">
        <v>14</v>
      </c>
      <c r="B194" s="115" t="s">
        <v>73</v>
      </c>
      <c r="C194" s="94"/>
      <c r="D194" s="127"/>
      <c r="E194" s="127">
        <f t="shared" si="77"/>
        <v>0</v>
      </c>
      <c r="F194" s="127"/>
      <c r="G194" s="127"/>
      <c r="H194" s="127"/>
      <c r="I194" s="127"/>
      <c r="J194" s="127"/>
      <c r="K194" s="127"/>
      <c r="L194" s="131"/>
      <c r="M194" s="131"/>
      <c r="N194" s="127"/>
      <c r="O194" s="121"/>
      <c r="P194" s="44"/>
      <c r="Q194" s="41" t="e">
        <f t="shared" si="101"/>
        <v>#DIV/0!</v>
      </c>
      <c r="R194" s="41" t="e">
        <f t="shared" si="79"/>
        <v>#DIV/0!</v>
      </c>
    </row>
    <row r="195" spans="1:18" ht="31.5">
      <c r="A195" s="114"/>
      <c r="B195" s="116" t="s">
        <v>176</v>
      </c>
      <c r="C195" s="94" t="s">
        <v>12</v>
      </c>
      <c r="D195" s="127">
        <f t="shared" ref="D195:D202" si="112">AVERAGE(F195,I195)</f>
        <v>1397543</v>
      </c>
      <c r="E195" s="127">
        <f t="shared" si="77"/>
        <v>1677051.6</v>
      </c>
      <c r="F195" s="127">
        <f t="shared" ref="F195:F202" si="113">SUM(G195:H195)</f>
        <v>1995086</v>
      </c>
      <c r="G195" s="127">
        <v>300000</v>
      </c>
      <c r="H195" s="127">
        <v>1695086</v>
      </c>
      <c r="I195" s="127">
        <f t="shared" ref="I195:I202" si="114">SUM(J195:J195)</f>
        <v>800000</v>
      </c>
      <c r="J195" s="127">
        <f t="shared" si="109"/>
        <v>800000</v>
      </c>
      <c r="K195" s="127" t="s">
        <v>13</v>
      </c>
      <c r="L195" s="131">
        <f>D195/F195</f>
        <v>0.70049261034361421</v>
      </c>
      <c r="M195" s="131">
        <f t="shared" ref="M195:M202" si="115">D195/I195</f>
        <v>1.7469287499999999</v>
      </c>
      <c r="N195" s="127">
        <v>100000</v>
      </c>
      <c r="O195" s="121"/>
      <c r="P195" s="44"/>
      <c r="Q195" s="41">
        <f t="shared" si="101"/>
        <v>0.40098522068722853</v>
      </c>
      <c r="R195" s="41">
        <f t="shared" si="79"/>
        <v>2.6666666666666665</v>
      </c>
    </row>
    <row r="196" spans="1:18" ht="37.5">
      <c r="A196" s="114"/>
      <c r="B196" s="116" t="s">
        <v>177</v>
      </c>
      <c r="C196" s="94" t="s">
        <v>12</v>
      </c>
      <c r="D196" s="127">
        <f t="shared" si="112"/>
        <v>1597543</v>
      </c>
      <c r="E196" s="127">
        <f t="shared" si="77"/>
        <v>1917051.6</v>
      </c>
      <c r="F196" s="127">
        <f t="shared" si="113"/>
        <v>1995086</v>
      </c>
      <c r="G196" s="127">
        <v>300000</v>
      </c>
      <c r="H196" s="127">
        <v>1695086</v>
      </c>
      <c r="I196" s="127">
        <f t="shared" si="114"/>
        <v>1200000</v>
      </c>
      <c r="J196" s="127">
        <f t="shared" si="109"/>
        <v>1200000</v>
      </c>
      <c r="K196" s="127" t="s">
        <v>13</v>
      </c>
      <c r="L196" s="131">
        <f t="shared" ref="L196:L202" si="116">D196/F196</f>
        <v>0.80073891551542142</v>
      </c>
      <c r="M196" s="131">
        <f t="shared" si="115"/>
        <v>1.3312858333333333</v>
      </c>
      <c r="N196" s="127">
        <v>100000</v>
      </c>
      <c r="O196" s="121"/>
      <c r="P196" s="44"/>
      <c r="Q196" s="41">
        <f t="shared" si="101"/>
        <v>0.60147783103084274</v>
      </c>
      <c r="R196" s="41">
        <f t="shared" si="79"/>
        <v>4</v>
      </c>
    </row>
    <row r="197" spans="1:18" ht="37.5">
      <c r="A197" s="114"/>
      <c r="B197" s="116" t="s">
        <v>178</v>
      </c>
      <c r="C197" s="94" t="s">
        <v>12</v>
      </c>
      <c r="D197" s="127">
        <f t="shared" si="112"/>
        <v>1947543</v>
      </c>
      <c r="E197" s="127">
        <f t="shared" si="77"/>
        <v>2337051.6</v>
      </c>
      <c r="F197" s="127">
        <f t="shared" si="113"/>
        <v>2295086</v>
      </c>
      <c r="G197" s="127">
        <v>600000</v>
      </c>
      <c r="H197" s="127">
        <v>1695086</v>
      </c>
      <c r="I197" s="127">
        <f t="shared" si="114"/>
        <v>1600000</v>
      </c>
      <c r="J197" s="127">
        <f t="shared" si="109"/>
        <v>1600000</v>
      </c>
      <c r="K197" s="127" t="s">
        <v>13</v>
      </c>
      <c r="L197" s="131">
        <f t="shared" si="116"/>
        <v>0.8485708160827089</v>
      </c>
      <c r="M197" s="131">
        <f t="shared" si="115"/>
        <v>1.217214375</v>
      </c>
      <c r="N197" s="127">
        <v>100000</v>
      </c>
      <c r="O197" s="121"/>
      <c r="P197" s="44"/>
      <c r="Q197" s="41">
        <f t="shared" si="101"/>
        <v>0.6971416321654178</v>
      </c>
      <c r="R197" s="41">
        <f t="shared" si="79"/>
        <v>2.6666666666666665</v>
      </c>
    </row>
    <row r="198" spans="1:18" ht="37.5">
      <c r="A198" s="114"/>
      <c r="B198" s="116" t="s">
        <v>179</v>
      </c>
      <c r="C198" s="94" t="s">
        <v>12</v>
      </c>
      <c r="D198" s="127">
        <f t="shared" si="112"/>
        <v>2347543</v>
      </c>
      <c r="E198" s="127">
        <f t="shared" si="77"/>
        <v>2817051.6</v>
      </c>
      <c r="F198" s="127">
        <f t="shared" si="113"/>
        <v>2295086</v>
      </c>
      <c r="G198" s="127">
        <v>600000</v>
      </c>
      <c r="H198" s="127">
        <v>1695086</v>
      </c>
      <c r="I198" s="127">
        <f t="shared" si="114"/>
        <v>2400000</v>
      </c>
      <c r="J198" s="127">
        <f t="shared" si="109"/>
        <v>2400000</v>
      </c>
      <c r="K198" s="127" t="s">
        <v>13</v>
      </c>
      <c r="L198" s="131">
        <f t="shared" si="116"/>
        <v>1.0228562241240633</v>
      </c>
      <c r="M198" s="131">
        <f t="shared" si="115"/>
        <v>0.97814291666666664</v>
      </c>
      <c r="N198" s="127">
        <v>100000</v>
      </c>
      <c r="O198" s="121"/>
      <c r="P198" s="44"/>
      <c r="Q198" s="41">
        <f t="shared" si="101"/>
        <v>1.0457124482481266</v>
      </c>
      <c r="R198" s="41">
        <f t="shared" si="79"/>
        <v>4</v>
      </c>
    </row>
    <row r="199" spans="1:18" ht="34.5">
      <c r="A199" s="114"/>
      <c r="B199" s="116" t="s">
        <v>180</v>
      </c>
      <c r="C199" s="94" t="s">
        <v>12</v>
      </c>
      <c r="D199" s="127">
        <f t="shared" si="112"/>
        <v>2647543</v>
      </c>
      <c r="E199" s="127">
        <f t="shared" si="77"/>
        <v>3177051.6</v>
      </c>
      <c r="F199" s="127">
        <f t="shared" si="113"/>
        <v>2295086</v>
      </c>
      <c r="G199" s="127">
        <v>600000</v>
      </c>
      <c r="H199" s="127">
        <v>1695086</v>
      </c>
      <c r="I199" s="127">
        <f t="shared" si="114"/>
        <v>3000000</v>
      </c>
      <c r="J199" s="127">
        <f t="shared" si="109"/>
        <v>3000000</v>
      </c>
      <c r="K199" s="127" t="s">
        <v>13</v>
      </c>
      <c r="L199" s="131">
        <f t="shared" si="116"/>
        <v>1.1535702801550791</v>
      </c>
      <c r="M199" s="131">
        <f t="shared" si="115"/>
        <v>0.88251433333333329</v>
      </c>
      <c r="N199" s="127">
        <v>100000</v>
      </c>
      <c r="O199" s="121"/>
      <c r="P199" s="44"/>
      <c r="Q199" s="41">
        <f t="shared" si="101"/>
        <v>1.3071405603101582</v>
      </c>
      <c r="R199" s="41">
        <f t="shared" si="79"/>
        <v>5</v>
      </c>
    </row>
    <row r="200" spans="1:18" ht="31.5">
      <c r="A200" s="114"/>
      <c r="B200" s="116" t="s">
        <v>20</v>
      </c>
      <c r="C200" s="94" t="s">
        <v>12</v>
      </c>
      <c r="D200" s="127">
        <f t="shared" si="112"/>
        <v>3097543</v>
      </c>
      <c r="E200" s="127">
        <f t="shared" si="77"/>
        <v>3717051.6</v>
      </c>
      <c r="F200" s="127">
        <f t="shared" si="113"/>
        <v>3195086</v>
      </c>
      <c r="G200" s="127">
        <v>1500000</v>
      </c>
      <c r="H200" s="127">
        <v>1695086</v>
      </c>
      <c r="I200" s="127">
        <f t="shared" si="114"/>
        <v>3000000</v>
      </c>
      <c r="J200" s="127">
        <f t="shared" si="109"/>
        <v>3000000</v>
      </c>
      <c r="K200" s="127" t="s">
        <v>13</v>
      </c>
      <c r="L200" s="131">
        <f t="shared" si="116"/>
        <v>0.96947093129887585</v>
      </c>
      <c r="M200" s="131">
        <f t="shared" si="115"/>
        <v>1.0325143333333333</v>
      </c>
      <c r="N200" s="127">
        <v>100000</v>
      </c>
      <c r="O200" s="121"/>
      <c r="P200" s="44"/>
      <c r="Q200" s="41">
        <f t="shared" si="101"/>
        <v>0.9389418625977517</v>
      </c>
      <c r="R200" s="41">
        <f t="shared" si="79"/>
        <v>2</v>
      </c>
    </row>
    <row r="201" spans="1:18" ht="31.5">
      <c r="A201" s="114"/>
      <c r="B201" s="116" t="s">
        <v>21</v>
      </c>
      <c r="C201" s="94" t="s">
        <v>12</v>
      </c>
      <c r="D201" s="127">
        <f t="shared" si="112"/>
        <v>3847543</v>
      </c>
      <c r="E201" s="127">
        <f t="shared" si="77"/>
        <v>4617051.5999999996</v>
      </c>
      <c r="F201" s="127">
        <f t="shared" si="113"/>
        <v>4695086</v>
      </c>
      <c r="G201" s="127">
        <v>3000000</v>
      </c>
      <c r="H201" s="127">
        <v>1695086</v>
      </c>
      <c r="I201" s="127">
        <f t="shared" si="114"/>
        <v>3000000</v>
      </c>
      <c r="J201" s="127">
        <f t="shared" si="109"/>
        <v>3000000</v>
      </c>
      <c r="K201" s="127" t="s">
        <v>13</v>
      </c>
      <c r="L201" s="131">
        <f t="shared" si="116"/>
        <v>0.81948296580722912</v>
      </c>
      <c r="M201" s="131">
        <f t="shared" si="115"/>
        <v>1.2825143333333333</v>
      </c>
      <c r="N201" s="127">
        <v>100000</v>
      </c>
      <c r="O201" s="121"/>
      <c r="P201" s="44"/>
      <c r="Q201" s="41">
        <f t="shared" si="101"/>
        <v>0.63896593161445814</v>
      </c>
      <c r="R201" s="41">
        <f t="shared" si="79"/>
        <v>1</v>
      </c>
    </row>
    <row r="202" spans="1:18" ht="31.5">
      <c r="A202" s="114"/>
      <c r="B202" s="116" t="s">
        <v>17</v>
      </c>
      <c r="C202" s="94" t="s">
        <v>12</v>
      </c>
      <c r="D202" s="127">
        <f t="shared" si="112"/>
        <v>5347543</v>
      </c>
      <c r="E202" s="127">
        <f t="shared" si="77"/>
        <v>6417051.5999999996</v>
      </c>
      <c r="F202" s="127">
        <f t="shared" si="113"/>
        <v>7695086</v>
      </c>
      <c r="G202" s="127">
        <v>6000000</v>
      </c>
      <c r="H202" s="127">
        <v>1695086</v>
      </c>
      <c r="I202" s="127">
        <f t="shared" si="114"/>
        <v>3000000</v>
      </c>
      <c r="J202" s="127">
        <f t="shared" si="109"/>
        <v>3000000</v>
      </c>
      <c r="K202" s="127" t="s">
        <v>13</v>
      </c>
      <c r="L202" s="131">
        <f t="shared" si="116"/>
        <v>0.6949295953287592</v>
      </c>
      <c r="M202" s="131">
        <f t="shared" si="115"/>
        <v>1.7825143333333333</v>
      </c>
      <c r="N202" s="127">
        <v>100000</v>
      </c>
      <c r="O202" s="121"/>
      <c r="P202" s="44"/>
      <c r="Q202" s="41">
        <f t="shared" si="101"/>
        <v>0.38985919065751834</v>
      </c>
      <c r="R202" s="41">
        <f t="shared" si="79"/>
        <v>0.5</v>
      </c>
    </row>
    <row r="203" spans="1:18">
      <c r="A203" s="108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20"/>
    </row>
  </sheetData>
  <autoFilter ref="A8:O8" xr:uid="{00000000-0009-0000-0000-000004000000}"/>
  <mergeCells count="14">
    <mergeCell ref="N7:N8"/>
    <mergeCell ref="O7:O8"/>
    <mergeCell ref="C7:C8"/>
    <mergeCell ref="D7:D8"/>
    <mergeCell ref="F7:H7"/>
    <mergeCell ref="I7:K7"/>
    <mergeCell ref="L7:L8"/>
    <mergeCell ref="M7:M8"/>
    <mergeCell ref="E7:E8"/>
    <mergeCell ref="A4:M4"/>
    <mergeCell ref="A5:M5"/>
    <mergeCell ref="A2:M2"/>
    <mergeCell ref="A7:A8"/>
    <mergeCell ref="B7:B8"/>
  </mergeCells>
  <pageMargins left="0.38" right="0.33" top="0.4" bottom="0.57999999999999996" header="0.31496062992126" footer="0.3"/>
  <pageSetup paperSize="9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6"/>
  <sheetViews>
    <sheetView zoomScale="70" zoomScaleNormal="70" workbookViewId="0">
      <selection activeCell="I9" sqref="I9"/>
    </sheetView>
  </sheetViews>
  <sheetFormatPr defaultColWidth="10.109375" defaultRowHeight="15" customHeight="1"/>
  <cols>
    <col min="1" max="1" width="5.21875" customWidth="1"/>
    <col min="2" max="2" width="25.21875" customWidth="1"/>
    <col min="3" max="3" width="12.5546875" customWidth="1"/>
    <col min="4" max="4" width="9.21875" customWidth="1"/>
    <col min="5" max="5" width="8.77734375" customWidth="1"/>
    <col min="6" max="6" width="7.88671875" customWidth="1"/>
    <col min="7" max="8" width="9.44140625" customWidth="1"/>
    <col min="9" max="9" width="8.88671875" customWidth="1"/>
    <col min="10" max="10" width="7.44140625" customWidth="1"/>
    <col min="11" max="27" width="8.44140625" customWidth="1"/>
  </cols>
  <sheetData>
    <row r="1" spans="1:13" ht="18.75" customHeight="1">
      <c r="A1" s="229" t="s">
        <v>173</v>
      </c>
      <c r="B1" s="229"/>
    </row>
    <row r="2" spans="1:13" ht="27" customHeight="1">
      <c r="A2" s="234" t="s">
        <v>113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3" ht="18.75" customHeight="1">
      <c r="A3" s="235" t="s">
        <v>114</v>
      </c>
      <c r="B3" s="235"/>
      <c r="C3" s="235"/>
      <c r="D3" s="235"/>
      <c r="E3" s="235"/>
      <c r="F3" s="235"/>
      <c r="G3" s="235"/>
      <c r="H3" s="235"/>
      <c r="I3" s="235"/>
      <c r="J3" s="235"/>
      <c r="K3" s="20"/>
      <c r="L3" s="20"/>
      <c r="M3" s="20"/>
    </row>
    <row r="4" spans="1:13" ht="18.75" customHeight="1">
      <c r="A4" s="236" t="s">
        <v>115</v>
      </c>
      <c r="B4" s="236"/>
      <c r="C4" s="236"/>
      <c r="D4" s="236"/>
      <c r="E4" s="236"/>
      <c r="F4" s="236"/>
      <c r="G4" s="236"/>
      <c r="H4" s="236"/>
      <c r="I4" s="236"/>
      <c r="J4" s="236"/>
      <c r="K4" s="39"/>
      <c r="L4" s="39"/>
      <c r="M4" s="39"/>
    </row>
    <row r="5" spans="1:13" ht="18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30" customHeight="1">
      <c r="A6" s="232" t="s">
        <v>33</v>
      </c>
      <c r="B6" s="232" t="s">
        <v>34</v>
      </c>
      <c r="C6" s="232" t="s">
        <v>4</v>
      </c>
      <c r="D6" s="230" t="s">
        <v>109</v>
      </c>
      <c r="E6" s="237" t="s">
        <v>35</v>
      </c>
      <c r="F6" s="237"/>
      <c r="G6" s="237"/>
      <c r="H6" s="237" t="s">
        <v>36</v>
      </c>
      <c r="I6" s="237"/>
      <c r="J6" s="237"/>
    </row>
    <row r="7" spans="1:13" ht="61.5" customHeight="1">
      <c r="A7" s="233"/>
      <c r="B7" s="233"/>
      <c r="C7" s="233"/>
      <c r="D7" s="231"/>
      <c r="E7" s="30" t="s">
        <v>5</v>
      </c>
      <c r="F7" s="22" t="s">
        <v>6</v>
      </c>
      <c r="G7" s="22" t="s">
        <v>8</v>
      </c>
      <c r="H7" s="30" t="s">
        <v>5</v>
      </c>
      <c r="I7" s="30" t="s">
        <v>110</v>
      </c>
      <c r="J7" s="22" t="s">
        <v>8</v>
      </c>
    </row>
    <row r="8" spans="1:13" ht="56.25">
      <c r="A8" s="22">
        <v>1</v>
      </c>
      <c r="B8" s="23" t="s">
        <v>38</v>
      </c>
      <c r="C8" s="22"/>
      <c r="D8" s="135"/>
      <c r="E8" s="135"/>
      <c r="F8" s="135"/>
      <c r="G8" s="135"/>
      <c r="H8" s="135"/>
      <c r="I8" s="136"/>
      <c r="J8" s="137"/>
    </row>
    <row r="9" spans="1:13" ht="37.5">
      <c r="A9" s="24"/>
      <c r="B9" s="25" t="s">
        <v>39</v>
      </c>
      <c r="C9" s="24" t="s">
        <v>40</v>
      </c>
      <c r="D9" s="138">
        <f>E9</f>
        <v>300000</v>
      </c>
      <c r="E9" s="138">
        <f>SUM(F9:G9)</f>
        <v>300000</v>
      </c>
      <c r="F9" s="138">
        <v>300000</v>
      </c>
      <c r="G9" s="138" t="s">
        <v>13</v>
      </c>
      <c r="H9" s="138">
        <f>SUM(I9:J9)</f>
        <v>200000</v>
      </c>
      <c r="I9" s="138">
        <v>200000</v>
      </c>
      <c r="J9" s="137"/>
    </row>
    <row r="10" spans="1:13" ht="56.25">
      <c r="A10" s="24"/>
      <c r="B10" s="38" t="s">
        <v>111</v>
      </c>
      <c r="C10" s="24" t="s">
        <v>40</v>
      </c>
      <c r="D10" s="138">
        <f>I10</f>
        <v>200000</v>
      </c>
      <c r="E10" s="138">
        <f>SUM(F10:F10)</f>
        <v>200000</v>
      </c>
      <c r="F10" s="138">
        <v>200000</v>
      </c>
      <c r="G10" s="138" t="s">
        <v>13</v>
      </c>
      <c r="H10" s="138">
        <f>SUM(I10:J10)</f>
        <v>200000</v>
      </c>
      <c r="I10" s="138">
        <v>200000</v>
      </c>
      <c r="J10" s="137"/>
    </row>
    <row r="11" spans="1:13" ht="37.5">
      <c r="A11" s="24"/>
      <c r="B11" s="38" t="s">
        <v>112</v>
      </c>
      <c r="C11" s="24" t="s">
        <v>40</v>
      </c>
      <c r="D11" s="138">
        <f t="shared" ref="D11:D27" si="0">I11</f>
        <v>200000</v>
      </c>
      <c r="E11" s="138">
        <f t="shared" ref="E11:E27" si="1">SUM(F11:G11)</f>
        <v>150000</v>
      </c>
      <c r="F11" s="138">
        <v>150000</v>
      </c>
      <c r="G11" s="138" t="s">
        <v>13</v>
      </c>
      <c r="H11" s="138">
        <f>SUM(I11:J11)</f>
        <v>200000</v>
      </c>
      <c r="I11" s="138">
        <v>200000</v>
      </c>
      <c r="J11" s="137"/>
    </row>
    <row r="12" spans="1:13" ht="93.75">
      <c r="A12" s="22">
        <v>2</v>
      </c>
      <c r="B12" s="23" t="s">
        <v>41</v>
      </c>
      <c r="C12" s="22"/>
      <c r="D12" s="138"/>
      <c r="E12" s="138"/>
      <c r="F12" s="135"/>
      <c r="G12" s="135"/>
      <c r="H12" s="138"/>
      <c r="I12" s="138"/>
      <c r="J12" s="137"/>
    </row>
    <row r="13" spans="1:13" ht="18.75">
      <c r="A13" s="24" t="s">
        <v>16</v>
      </c>
      <c r="B13" s="25" t="s">
        <v>42</v>
      </c>
      <c r="C13" s="24" t="s">
        <v>43</v>
      </c>
      <c r="D13" s="138">
        <f t="shared" si="0"/>
        <v>200000</v>
      </c>
      <c r="E13" s="138">
        <f t="shared" si="1"/>
        <v>15000</v>
      </c>
      <c r="F13" s="138">
        <v>15000</v>
      </c>
      <c r="G13" s="138" t="s">
        <v>13</v>
      </c>
      <c r="H13" s="138">
        <f>SUM(I13:J13)</f>
        <v>200000</v>
      </c>
      <c r="I13" s="138">
        <v>200000</v>
      </c>
      <c r="J13" s="137"/>
    </row>
    <row r="14" spans="1:13" ht="18.75">
      <c r="A14" s="24" t="s">
        <v>18</v>
      </c>
      <c r="B14" s="25" t="s">
        <v>44</v>
      </c>
      <c r="C14" s="24" t="s">
        <v>43</v>
      </c>
      <c r="D14" s="138">
        <f t="shared" si="0"/>
        <v>200000</v>
      </c>
      <c r="E14" s="138">
        <f t="shared" si="1"/>
        <v>25000</v>
      </c>
      <c r="F14" s="138">
        <v>25000</v>
      </c>
      <c r="G14" s="138" t="s">
        <v>13</v>
      </c>
      <c r="H14" s="138">
        <f>SUM(I14:J14)</f>
        <v>200000</v>
      </c>
      <c r="I14" s="138">
        <v>200000</v>
      </c>
      <c r="J14" s="137"/>
    </row>
    <row r="15" spans="1:13" ht="18.75">
      <c r="A15" s="24" t="s">
        <v>32</v>
      </c>
      <c r="B15" s="25" t="s">
        <v>45</v>
      </c>
      <c r="C15" s="21"/>
      <c r="D15" s="138"/>
      <c r="E15" s="138"/>
      <c r="F15" s="137"/>
      <c r="G15" s="138"/>
      <c r="H15" s="138"/>
      <c r="I15" s="138"/>
      <c r="J15" s="137"/>
    </row>
    <row r="16" spans="1:13" ht="18.75">
      <c r="A16" s="24" t="s">
        <v>11</v>
      </c>
      <c r="B16" s="25" t="s">
        <v>46</v>
      </c>
      <c r="C16" s="24" t="s">
        <v>43</v>
      </c>
      <c r="D16" s="138">
        <f t="shared" si="0"/>
        <v>200000</v>
      </c>
      <c r="E16" s="138">
        <f t="shared" si="1"/>
        <v>35000</v>
      </c>
      <c r="F16" s="138">
        <v>35000</v>
      </c>
      <c r="G16" s="138" t="s">
        <v>13</v>
      </c>
      <c r="H16" s="138">
        <f>SUM(I16:J16)</f>
        <v>286248</v>
      </c>
      <c r="I16" s="138">
        <v>200000</v>
      </c>
      <c r="J16" s="26">
        <v>86248</v>
      </c>
    </row>
    <row r="17" spans="1:10" ht="18.75">
      <c r="A17" s="24" t="s">
        <v>14</v>
      </c>
      <c r="B17" s="25" t="s">
        <v>47</v>
      </c>
      <c r="C17" s="24" t="s">
        <v>43</v>
      </c>
      <c r="D17" s="138">
        <f t="shared" si="0"/>
        <v>200000</v>
      </c>
      <c r="E17" s="138">
        <f t="shared" si="1"/>
        <v>35000</v>
      </c>
      <c r="F17" s="138">
        <v>35000</v>
      </c>
      <c r="G17" s="138" t="s">
        <v>13</v>
      </c>
      <c r="H17" s="138">
        <f>SUM(I17:J17)</f>
        <v>286248</v>
      </c>
      <c r="I17" s="138">
        <v>200000</v>
      </c>
      <c r="J17" s="26">
        <v>86248</v>
      </c>
    </row>
    <row r="18" spans="1:10" ht="18.75">
      <c r="A18" s="24" t="s">
        <v>30</v>
      </c>
      <c r="B18" s="25" t="s">
        <v>48</v>
      </c>
      <c r="C18" s="24" t="s">
        <v>43</v>
      </c>
      <c r="D18" s="138">
        <f t="shared" si="0"/>
        <v>200000</v>
      </c>
      <c r="E18" s="138">
        <f t="shared" si="1"/>
        <v>35000</v>
      </c>
      <c r="F18" s="138">
        <v>35000</v>
      </c>
      <c r="G18" s="138" t="s">
        <v>13</v>
      </c>
      <c r="H18" s="138">
        <f>SUM(I18:J18)</f>
        <v>286248</v>
      </c>
      <c r="I18" s="138">
        <v>200000</v>
      </c>
      <c r="J18" s="26">
        <v>86248</v>
      </c>
    </row>
    <row r="19" spans="1:10" ht="37.5">
      <c r="A19" s="30">
        <v>3</v>
      </c>
      <c r="B19" s="31" t="s">
        <v>108</v>
      </c>
      <c r="C19" s="24"/>
      <c r="D19" s="138"/>
      <c r="E19" s="138"/>
      <c r="F19" s="139"/>
      <c r="G19" s="139"/>
      <c r="H19" s="138"/>
      <c r="I19" s="138"/>
      <c r="J19" s="137"/>
    </row>
    <row r="20" spans="1:10" ht="18.75">
      <c r="A20" s="24" t="s">
        <v>26</v>
      </c>
      <c r="B20" s="25" t="s">
        <v>49</v>
      </c>
      <c r="C20" s="21"/>
      <c r="D20" s="138"/>
      <c r="E20" s="138"/>
      <c r="F20" s="136"/>
      <c r="G20" s="138"/>
      <c r="H20" s="138"/>
      <c r="I20" s="138"/>
      <c r="J20" s="137"/>
    </row>
    <row r="21" spans="1:10" ht="37.5">
      <c r="A21" s="24" t="s">
        <v>11</v>
      </c>
      <c r="B21" s="25" t="s">
        <v>46</v>
      </c>
      <c r="C21" s="24" t="s">
        <v>50</v>
      </c>
      <c r="D21" s="138">
        <f t="shared" si="0"/>
        <v>200000</v>
      </c>
      <c r="E21" s="138">
        <f t="shared" si="1"/>
        <v>50000</v>
      </c>
      <c r="F21" s="138">
        <v>50000</v>
      </c>
      <c r="G21" s="138" t="s">
        <v>13</v>
      </c>
      <c r="H21" s="138">
        <f>SUM(I21:J21)</f>
        <v>200000</v>
      </c>
      <c r="I21" s="138">
        <v>200000</v>
      </c>
      <c r="J21" s="137"/>
    </row>
    <row r="22" spans="1:10" ht="37.5">
      <c r="A22" s="24" t="s">
        <v>14</v>
      </c>
      <c r="B22" s="25" t="s">
        <v>47</v>
      </c>
      <c r="C22" s="24" t="s">
        <v>50</v>
      </c>
      <c r="D22" s="138">
        <f t="shared" si="0"/>
        <v>200000</v>
      </c>
      <c r="E22" s="138">
        <f t="shared" si="1"/>
        <v>50000</v>
      </c>
      <c r="F22" s="138">
        <v>50000</v>
      </c>
      <c r="G22" s="138" t="s">
        <v>13</v>
      </c>
      <c r="H22" s="138">
        <f>SUM(I22:J22)</f>
        <v>200000</v>
      </c>
      <c r="I22" s="138">
        <v>200000</v>
      </c>
      <c r="J22" s="137"/>
    </row>
    <row r="23" spans="1:10" ht="37.5">
      <c r="A23" s="24" t="s">
        <v>30</v>
      </c>
      <c r="B23" s="25" t="s">
        <v>48</v>
      </c>
      <c r="C23" s="24" t="s">
        <v>50</v>
      </c>
      <c r="D23" s="138">
        <f t="shared" si="0"/>
        <v>200000</v>
      </c>
      <c r="E23" s="138">
        <f t="shared" si="1"/>
        <v>50000</v>
      </c>
      <c r="F23" s="138">
        <v>50000</v>
      </c>
      <c r="G23" s="138" t="s">
        <v>13</v>
      </c>
      <c r="H23" s="138">
        <f>SUM(I23:J23)</f>
        <v>200000</v>
      </c>
      <c r="I23" s="138">
        <v>200000</v>
      </c>
      <c r="J23" s="137"/>
    </row>
    <row r="24" spans="1:10" ht="18.75">
      <c r="A24" s="24" t="s">
        <v>27</v>
      </c>
      <c r="B24" s="25" t="s">
        <v>51</v>
      </c>
      <c r="C24" s="21"/>
      <c r="D24" s="138"/>
      <c r="E24" s="138"/>
      <c r="F24" s="136"/>
      <c r="G24" s="138"/>
      <c r="H24" s="138"/>
      <c r="I24" s="138"/>
      <c r="J24" s="137"/>
    </row>
    <row r="25" spans="1:10" ht="37.5">
      <c r="A25" s="24" t="s">
        <v>11</v>
      </c>
      <c r="B25" s="25" t="s">
        <v>46</v>
      </c>
      <c r="C25" s="24" t="s">
        <v>50</v>
      </c>
      <c r="D25" s="138">
        <f t="shared" si="0"/>
        <v>200000</v>
      </c>
      <c r="E25" s="138">
        <f t="shared" si="1"/>
        <v>20000</v>
      </c>
      <c r="F25" s="138">
        <v>20000</v>
      </c>
      <c r="G25" s="138" t="s">
        <v>13</v>
      </c>
      <c r="H25" s="138">
        <f>SUM(I25:J25)</f>
        <v>200000</v>
      </c>
      <c r="I25" s="138">
        <v>200000</v>
      </c>
      <c r="J25" s="137"/>
    </row>
    <row r="26" spans="1:10" ht="37.5">
      <c r="A26" s="24" t="s">
        <v>14</v>
      </c>
      <c r="B26" s="25" t="s">
        <v>47</v>
      </c>
      <c r="C26" s="24" t="s">
        <v>50</v>
      </c>
      <c r="D26" s="138">
        <f t="shared" si="0"/>
        <v>200000</v>
      </c>
      <c r="E26" s="138">
        <f t="shared" si="1"/>
        <v>20000</v>
      </c>
      <c r="F26" s="138">
        <v>20000</v>
      </c>
      <c r="G26" s="138" t="s">
        <v>13</v>
      </c>
      <c r="H26" s="138">
        <f>SUM(I26:J26)</f>
        <v>200000</v>
      </c>
      <c r="I26" s="138">
        <v>200000</v>
      </c>
      <c r="J26" s="137"/>
    </row>
    <row r="27" spans="1:10" ht="37.5">
      <c r="A27" s="24" t="s">
        <v>30</v>
      </c>
      <c r="B27" s="25" t="s">
        <v>48</v>
      </c>
      <c r="C27" s="24" t="s">
        <v>50</v>
      </c>
      <c r="D27" s="138">
        <f t="shared" si="0"/>
        <v>200000</v>
      </c>
      <c r="E27" s="138">
        <f t="shared" si="1"/>
        <v>20000</v>
      </c>
      <c r="F27" s="138">
        <v>20000</v>
      </c>
      <c r="G27" s="138" t="s">
        <v>13</v>
      </c>
      <c r="H27" s="138">
        <f>SUM(I27:J27)</f>
        <v>200000</v>
      </c>
      <c r="I27" s="138">
        <v>200000</v>
      </c>
      <c r="J27" s="137"/>
    </row>
    <row r="28" spans="1:10" ht="18.75" customHeight="1">
      <c r="A28" s="1"/>
      <c r="B28" s="27"/>
      <c r="C28" s="1"/>
      <c r="D28" s="1"/>
      <c r="E28" s="1"/>
      <c r="F28" s="28"/>
      <c r="G28" s="28"/>
      <c r="H28" s="28"/>
      <c r="I28" s="28"/>
      <c r="J28" s="29"/>
    </row>
    <row r="29" spans="1:10" ht="18.75" customHeight="1">
      <c r="A29" s="1"/>
      <c r="B29" s="27"/>
      <c r="C29" s="1"/>
      <c r="D29" s="1"/>
      <c r="E29" s="1"/>
      <c r="F29" s="28"/>
      <c r="G29" s="28"/>
      <c r="H29" s="28"/>
      <c r="I29" s="28"/>
      <c r="J29" s="29"/>
    </row>
    <row r="30" spans="1:10" ht="18.75" customHeight="1">
      <c r="A30" s="1"/>
      <c r="B30" s="27"/>
      <c r="C30" s="1"/>
      <c r="D30" s="1"/>
      <c r="E30" s="1"/>
      <c r="F30" s="28"/>
      <c r="G30" s="28"/>
      <c r="H30" s="28"/>
      <c r="I30" s="28"/>
      <c r="J30" s="29"/>
    </row>
    <row r="31" spans="1:10" ht="18.75" customHeight="1"/>
    <row r="32" spans="1:10" ht="18.75" hidden="1" customHeight="1">
      <c r="B32" s="2" t="s">
        <v>52</v>
      </c>
    </row>
    <row r="33" spans="1:8" ht="18.75" hidden="1" customHeight="1"/>
    <row r="34" spans="1:8" ht="18.75" hidden="1" customHeight="1">
      <c r="A34" s="200" t="s">
        <v>33</v>
      </c>
      <c r="B34" s="202" t="s">
        <v>53</v>
      </c>
      <c r="C34" s="200" t="s">
        <v>4</v>
      </c>
      <c r="D34" s="18"/>
      <c r="E34" s="18"/>
      <c r="F34" s="204" t="s">
        <v>54</v>
      </c>
      <c r="G34" s="206"/>
      <c r="H34" s="35"/>
    </row>
    <row r="35" spans="1:8" ht="18.75" hidden="1" customHeight="1">
      <c r="A35" s="201"/>
      <c r="B35" s="203"/>
      <c r="C35" s="192"/>
      <c r="D35" s="32"/>
      <c r="E35" s="32"/>
      <c r="F35" s="3" t="s">
        <v>55</v>
      </c>
      <c r="G35" s="3" t="s">
        <v>57</v>
      </c>
      <c r="H35" s="36"/>
    </row>
    <row r="36" spans="1:8" ht="18.75" hidden="1" customHeight="1">
      <c r="A36" s="4" t="s">
        <v>9</v>
      </c>
      <c r="B36" s="207" t="s">
        <v>58</v>
      </c>
      <c r="C36" s="205"/>
      <c r="D36" s="205"/>
      <c r="E36" s="205"/>
      <c r="F36" s="205"/>
      <c r="G36" s="206"/>
      <c r="H36" s="35"/>
    </row>
    <row r="37" spans="1:8" ht="18.75" hidden="1" customHeight="1">
      <c r="A37" s="5">
        <v>1</v>
      </c>
      <c r="B37" s="6" t="s">
        <v>59</v>
      </c>
      <c r="C37" s="191" t="s">
        <v>29</v>
      </c>
      <c r="D37" s="33"/>
      <c r="E37" s="33"/>
      <c r="F37" s="7">
        <v>85.21</v>
      </c>
      <c r="G37" s="7">
        <v>88.325000000000003</v>
      </c>
      <c r="H37" s="37"/>
    </row>
    <row r="38" spans="1:8" ht="18.75" hidden="1" customHeight="1">
      <c r="A38" s="8">
        <v>2</v>
      </c>
      <c r="B38" s="9" t="s">
        <v>60</v>
      </c>
      <c r="C38" s="192"/>
      <c r="D38" s="32"/>
      <c r="E38" s="32"/>
      <c r="F38" s="7">
        <v>101.30800000000001</v>
      </c>
      <c r="G38" s="10">
        <v>105.461</v>
      </c>
      <c r="H38" s="37"/>
    </row>
    <row r="39" spans="1:8" ht="18.75" hidden="1" customHeight="1">
      <c r="A39" s="11" t="s">
        <v>19</v>
      </c>
      <c r="B39" s="208" t="s">
        <v>61</v>
      </c>
      <c r="C39" s="205"/>
      <c r="D39" s="205"/>
      <c r="E39" s="205"/>
      <c r="F39" s="205"/>
      <c r="G39" s="206"/>
      <c r="H39" s="35"/>
    </row>
    <row r="40" spans="1:8" ht="18.75" hidden="1" customHeight="1">
      <c r="A40" s="11">
        <v>1</v>
      </c>
      <c r="B40" s="208" t="s">
        <v>62</v>
      </c>
      <c r="C40" s="205"/>
      <c r="D40" s="205"/>
      <c r="E40" s="205"/>
      <c r="F40" s="205"/>
      <c r="G40" s="206"/>
      <c r="H40" s="35"/>
    </row>
    <row r="41" spans="1:8" ht="18.75" hidden="1" customHeight="1">
      <c r="A41" s="8" t="s">
        <v>11</v>
      </c>
      <c r="B41" s="9" t="s">
        <v>59</v>
      </c>
      <c r="C41" s="191" t="s">
        <v>29</v>
      </c>
      <c r="D41" s="33"/>
      <c r="E41" s="33"/>
      <c r="F41" s="7">
        <v>42.411000000000001</v>
      </c>
      <c r="G41" s="10">
        <v>43.241999999999997</v>
      </c>
      <c r="H41" s="37"/>
    </row>
    <row r="42" spans="1:8" ht="18.75" hidden="1" customHeight="1">
      <c r="A42" s="8" t="s">
        <v>14</v>
      </c>
      <c r="B42" s="9" t="s">
        <v>60</v>
      </c>
      <c r="C42" s="201"/>
      <c r="D42" s="34"/>
      <c r="E42" s="34"/>
      <c r="F42" s="7">
        <v>55.29</v>
      </c>
      <c r="G42" s="10">
        <v>56.951000000000001</v>
      </c>
      <c r="H42" s="37"/>
    </row>
    <row r="43" spans="1:8" ht="18.75" hidden="1" customHeight="1">
      <c r="A43" s="11">
        <v>2</v>
      </c>
      <c r="B43" s="208" t="s">
        <v>63</v>
      </c>
      <c r="C43" s="205"/>
      <c r="D43" s="205"/>
      <c r="E43" s="205"/>
      <c r="F43" s="205"/>
      <c r="G43" s="206"/>
      <c r="H43" s="35"/>
    </row>
    <row r="44" spans="1:8" ht="18.75" hidden="1" customHeight="1">
      <c r="A44" s="8" t="s">
        <v>11</v>
      </c>
      <c r="B44" s="9" t="s">
        <v>59</v>
      </c>
      <c r="C44" s="191" t="s">
        <v>29</v>
      </c>
      <c r="D44" s="33"/>
      <c r="E44" s="33"/>
      <c r="F44" s="7">
        <v>34.459000000000003</v>
      </c>
      <c r="G44" s="10">
        <v>35.134</v>
      </c>
      <c r="H44" s="37"/>
    </row>
    <row r="45" spans="1:8" ht="18.75" hidden="1" customHeight="1">
      <c r="A45" s="8" t="s">
        <v>14</v>
      </c>
      <c r="B45" s="9" t="s">
        <v>60</v>
      </c>
      <c r="C45" s="201"/>
      <c r="D45" s="34"/>
      <c r="E45" s="34"/>
      <c r="F45" s="7">
        <v>44.923000000000002</v>
      </c>
      <c r="G45" s="10">
        <v>46.273000000000003</v>
      </c>
      <c r="H45" s="37"/>
    </row>
    <row r="46" spans="1:8" ht="18.75" hidden="1" customHeight="1">
      <c r="A46" s="11">
        <v>3</v>
      </c>
      <c r="B46" s="208" t="s">
        <v>64</v>
      </c>
      <c r="C46" s="205"/>
      <c r="D46" s="205"/>
      <c r="E46" s="205"/>
      <c r="F46" s="205"/>
      <c r="G46" s="206"/>
      <c r="H46" s="35"/>
    </row>
    <row r="47" spans="1:8" ht="18.75" hidden="1" customHeight="1">
      <c r="A47" s="8" t="s">
        <v>11</v>
      </c>
      <c r="B47" s="9" t="s">
        <v>59</v>
      </c>
      <c r="C47" s="191" t="s">
        <v>29</v>
      </c>
      <c r="D47" s="33"/>
      <c r="E47" s="33"/>
      <c r="F47" s="7">
        <v>26.507000000000001</v>
      </c>
      <c r="G47" s="10">
        <v>27.026</v>
      </c>
      <c r="H47" s="37"/>
    </row>
    <row r="48" spans="1:8" ht="18.75" hidden="1" customHeight="1">
      <c r="A48" s="8" t="s">
        <v>14</v>
      </c>
      <c r="B48" s="9" t="s">
        <v>60</v>
      </c>
      <c r="C48" s="201"/>
      <c r="D48" s="34"/>
      <c r="E48" s="34"/>
      <c r="F48" s="7">
        <v>34.555999999999997</v>
      </c>
      <c r="G48" s="10">
        <v>35.594999999999999</v>
      </c>
      <c r="H48" s="37"/>
    </row>
    <row r="49" spans="1:8" ht="18.75" hidden="1" customHeight="1">
      <c r="A49" s="12" t="s">
        <v>22</v>
      </c>
      <c r="B49" s="208" t="s">
        <v>65</v>
      </c>
      <c r="C49" s="205"/>
      <c r="D49" s="205"/>
      <c r="E49" s="205"/>
      <c r="F49" s="205"/>
      <c r="G49" s="206"/>
      <c r="H49" s="35"/>
    </row>
    <row r="50" spans="1:8" ht="18.75" hidden="1" customHeight="1">
      <c r="A50" s="13">
        <v>1</v>
      </c>
      <c r="B50" s="9" t="s">
        <v>59</v>
      </c>
      <c r="C50" s="191" t="s">
        <v>29</v>
      </c>
      <c r="D50" s="33"/>
      <c r="E50" s="33"/>
      <c r="F50" s="7">
        <v>85.21</v>
      </c>
      <c r="G50" s="10">
        <v>88.325000000000003</v>
      </c>
      <c r="H50" s="37"/>
    </row>
    <row r="51" spans="1:8" ht="18.75" hidden="1" customHeight="1">
      <c r="A51" s="14">
        <v>2</v>
      </c>
      <c r="B51" s="9" t="s">
        <v>60</v>
      </c>
      <c r="C51" s="201"/>
      <c r="D51" s="34"/>
      <c r="E51" s="34"/>
      <c r="F51" s="7">
        <v>101.30800000000001</v>
      </c>
      <c r="G51" s="10">
        <v>105.461</v>
      </c>
      <c r="H51" s="37"/>
    </row>
    <row r="52" spans="1:8" ht="18.75" hidden="1" customHeight="1">
      <c r="A52" s="15"/>
      <c r="B52" s="16" t="s">
        <v>66</v>
      </c>
      <c r="C52" s="15"/>
      <c r="D52" s="15"/>
      <c r="E52" s="15"/>
      <c r="F52" s="15"/>
      <c r="G52" s="15"/>
      <c r="H52" s="15"/>
    </row>
    <row r="53" spans="1:8" ht="18.75" hidden="1" customHeight="1">
      <c r="A53" s="15"/>
      <c r="B53" s="17" t="s">
        <v>67</v>
      </c>
      <c r="C53" s="15"/>
      <c r="D53" s="15"/>
      <c r="E53" s="15"/>
      <c r="F53" s="15"/>
      <c r="G53" s="15"/>
      <c r="H53" s="15"/>
    </row>
    <row r="54" spans="1:8" ht="18.75" hidden="1" customHeight="1">
      <c r="A54" s="15"/>
      <c r="B54" s="17" t="s">
        <v>68</v>
      </c>
      <c r="C54" s="15"/>
      <c r="D54" s="15"/>
      <c r="E54" s="15"/>
      <c r="F54" s="15"/>
      <c r="G54" s="15"/>
      <c r="H54" s="15"/>
    </row>
    <row r="55" spans="1:8" ht="18.75" hidden="1" customHeight="1">
      <c r="A55" s="15"/>
      <c r="B55" s="17" t="s">
        <v>69</v>
      </c>
      <c r="C55" s="15"/>
      <c r="D55" s="15"/>
      <c r="E55" s="15"/>
      <c r="F55" s="15"/>
      <c r="G55" s="15"/>
      <c r="H55" s="15"/>
    </row>
    <row r="56" spans="1:8" ht="18.75" customHeight="1"/>
    <row r="57" spans="1:8" ht="18.75" customHeight="1"/>
    <row r="58" spans="1:8" ht="18.75" customHeight="1"/>
    <row r="59" spans="1:8" ht="18.75" customHeight="1"/>
    <row r="60" spans="1:8" ht="18.75" customHeight="1"/>
    <row r="61" spans="1:8" ht="18.75" customHeight="1"/>
    <row r="62" spans="1:8" ht="18.75" customHeight="1"/>
    <row r="63" spans="1:8" ht="18.75" customHeight="1"/>
    <row r="64" spans="1:8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  <row r="1005" ht="18.75" customHeight="1"/>
    <row r="1006" ht="18.75" customHeight="1"/>
  </sheetData>
  <mergeCells count="25">
    <mergeCell ref="A1:B1"/>
    <mergeCell ref="A34:A35"/>
    <mergeCell ref="B34:B35"/>
    <mergeCell ref="F34:G34"/>
    <mergeCell ref="D6:D7"/>
    <mergeCell ref="C6:C7"/>
    <mergeCell ref="B6:B7"/>
    <mergeCell ref="A6:A7"/>
    <mergeCell ref="A2:J2"/>
    <mergeCell ref="A3:J3"/>
    <mergeCell ref="A4:J4"/>
    <mergeCell ref="E6:G6"/>
    <mergeCell ref="H6:J6"/>
    <mergeCell ref="B36:G36"/>
    <mergeCell ref="C44:C45"/>
    <mergeCell ref="C47:C48"/>
    <mergeCell ref="C50:C51"/>
    <mergeCell ref="C34:C35"/>
    <mergeCell ref="C37:C38"/>
    <mergeCell ref="B39:G39"/>
    <mergeCell ref="B40:G40"/>
    <mergeCell ref="C41:C42"/>
    <mergeCell ref="B43:G43"/>
    <mergeCell ref="B46:G46"/>
    <mergeCell ref="B49:G49"/>
  </mergeCells>
  <pageMargins left="0.47" right="0.22" top="0.37" bottom="0.47" header="0" footer="0"/>
  <pageSetup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66"/>
  <sheetViews>
    <sheetView zoomScale="85" zoomScaleNormal="85" workbookViewId="0">
      <selection activeCell="D9" sqref="D9"/>
    </sheetView>
  </sheetViews>
  <sheetFormatPr defaultColWidth="10.109375" defaultRowHeight="15.75"/>
  <cols>
    <col min="1" max="1" width="5.6640625" style="89" customWidth="1"/>
    <col min="2" max="2" width="48" style="76" customWidth="1"/>
    <col min="3" max="3" width="10.5546875" style="76" customWidth="1"/>
    <col min="4" max="4" width="13.88671875" style="76" customWidth="1"/>
    <col min="5" max="5" width="15" style="76" customWidth="1"/>
    <col min="6" max="6" width="14.44140625" style="76" customWidth="1"/>
    <col min="7" max="23" width="8.44140625" style="76" customWidth="1"/>
    <col min="24" max="16384" width="10.109375" style="76"/>
  </cols>
  <sheetData>
    <row r="1" spans="1:9" ht="18.75" customHeight="1">
      <c r="A1" s="209" t="s">
        <v>243</v>
      </c>
      <c r="B1" s="209"/>
    </row>
    <row r="2" spans="1:9" ht="44.25" customHeight="1">
      <c r="A2" s="210" t="s">
        <v>154</v>
      </c>
      <c r="B2" s="210"/>
      <c r="C2" s="210"/>
      <c r="D2" s="210"/>
      <c r="E2" s="210"/>
      <c r="F2" s="210"/>
    </row>
    <row r="3" spans="1:9" ht="39.75" customHeight="1">
      <c r="A3" s="194" t="s">
        <v>118</v>
      </c>
      <c r="B3" s="195"/>
      <c r="C3" s="195"/>
      <c r="D3" s="195"/>
      <c r="E3" s="195"/>
      <c r="F3" s="195"/>
    </row>
    <row r="4" spans="1:9" ht="39" customHeight="1">
      <c r="A4" s="194" t="s">
        <v>172</v>
      </c>
      <c r="B4" s="194"/>
      <c r="C4" s="194"/>
      <c r="D4" s="194"/>
      <c r="E4" s="194"/>
      <c r="F4" s="194"/>
      <c r="G4" s="90"/>
      <c r="H4" s="90"/>
      <c r="I4" s="90"/>
    </row>
    <row r="5" spans="1:9" ht="13.5" customHeight="1">
      <c r="B5" s="77"/>
      <c r="C5" s="77"/>
      <c r="D5" s="77"/>
      <c r="E5" s="77"/>
      <c r="F5" s="77"/>
      <c r="G5" s="77"/>
      <c r="H5" s="77"/>
      <c r="I5" s="77"/>
    </row>
    <row r="6" spans="1:9" ht="46.5" customHeight="1">
      <c r="A6" s="196" t="s">
        <v>33</v>
      </c>
      <c r="B6" s="196" t="s">
        <v>34</v>
      </c>
      <c r="C6" s="196" t="s">
        <v>4</v>
      </c>
      <c r="D6" s="196" t="s">
        <v>109</v>
      </c>
      <c r="E6" s="91" t="s">
        <v>35</v>
      </c>
      <c r="F6" s="78" t="s">
        <v>36</v>
      </c>
    </row>
    <row r="7" spans="1:9" ht="36" customHeight="1">
      <c r="A7" s="197"/>
      <c r="B7" s="197"/>
      <c r="C7" s="197"/>
      <c r="D7" s="197"/>
      <c r="E7" s="92" t="s">
        <v>144</v>
      </c>
      <c r="F7" s="92" t="s">
        <v>144</v>
      </c>
    </row>
    <row r="8" spans="1:9">
      <c r="A8" s="92">
        <v>1</v>
      </c>
      <c r="B8" s="93" t="s">
        <v>145</v>
      </c>
      <c r="C8" s="92"/>
      <c r="D8" s="92"/>
      <c r="E8" s="92"/>
      <c r="F8" s="92"/>
    </row>
    <row r="9" spans="1:9" ht="31.5">
      <c r="A9" s="94" t="s">
        <v>11</v>
      </c>
      <c r="B9" s="95" t="s">
        <v>161</v>
      </c>
      <c r="C9" s="92" t="s">
        <v>146</v>
      </c>
      <c r="D9" s="126"/>
      <c r="E9" s="126"/>
      <c r="F9" s="126"/>
    </row>
    <row r="10" spans="1:9">
      <c r="A10" s="94"/>
      <c r="B10" s="95" t="s">
        <v>39</v>
      </c>
      <c r="C10" s="92"/>
      <c r="D10" s="127">
        <f>F10</f>
        <v>600000</v>
      </c>
      <c r="E10" s="127">
        <v>100000</v>
      </c>
      <c r="F10" s="127">
        <v>600000</v>
      </c>
    </row>
    <row r="11" spans="1:9">
      <c r="A11" s="94"/>
      <c r="B11" s="97" t="s">
        <v>111</v>
      </c>
      <c r="C11" s="92"/>
      <c r="D11" s="127">
        <f t="shared" ref="D11:D29" si="0">F11</f>
        <v>120000</v>
      </c>
      <c r="E11" s="127">
        <v>25000</v>
      </c>
      <c r="F11" s="127">
        <v>120000</v>
      </c>
    </row>
    <row r="12" spans="1:9">
      <c r="A12" s="94"/>
      <c r="B12" s="97" t="s">
        <v>112</v>
      </c>
      <c r="C12" s="92"/>
      <c r="D12" s="127">
        <f t="shared" si="0"/>
        <v>60000</v>
      </c>
      <c r="E12" s="127">
        <v>10000</v>
      </c>
      <c r="F12" s="127">
        <v>60000</v>
      </c>
    </row>
    <row r="13" spans="1:9" ht="31.5">
      <c r="A13" s="94" t="s">
        <v>14</v>
      </c>
      <c r="B13" s="95" t="s">
        <v>162</v>
      </c>
      <c r="C13" s="92" t="s">
        <v>146</v>
      </c>
      <c r="D13" s="127"/>
      <c r="E13" s="127"/>
      <c r="F13" s="127"/>
    </row>
    <row r="14" spans="1:9">
      <c r="A14" s="94"/>
      <c r="B14" s="95" t="s">
        <v>39</v>
      </c>
      <c r="C14" s="92"/>
      <c r="D14" s="127">
        <f t="shared" si="0"/>
        <v>450000</v>
      </c>
      <c r="E14" s="127">
        <v>500000</v>
      </c>
      <c r="F14" s="127">
        <v>450000</v>
      </c>
    </row>
    <row r="15" spans="1:9">
      <c r="A15" s="94"/>
      <c r="B15" s="97" t="s">
        <v>111</v>
      </c>
      <c r="C15" s="92"/>
      <c r="D15" s="127">
        <f t="shared" si="0"/>
        <v>30000</v>
      </c>
      <c r="E15" s="127">
        <v>100000</v>
      </c>
      <c r="F15" s="127">
        <v>30000</v>
      </c>
    </row>
    <row r="16" spans="1:9">
      <c r="A16" s="94"/>
      <c r="B16" s="97" t="s">
        <v>112</v>
      </c>
      <c r="C16" s="92"/>
      <c r="D16" s="127">
        <f t="shared" si="0"/>
        <v>15000</v>
      </c>
      <c r="E16" s="127">
        <v>50000</v>
      </c>
      <c r="F16" s="127">
        <v>15000</v>
      </c>
    </row>
    <row r="17" spans="1:6" ht="31.5">
      <c r="A17" s="92">
        <v>2</v>
      </c>
      <c r="B17" s="100" t="s">
        <v>149</v>
      </c>
      <c r="C17" s="92" t="s">
        <v>150</v>
      </c>
      <c r="D17" s="127"/>
      <c r="E17" s="127"/>
      <c r="F17" s="127"/>
    </row>
    <row r="18" spans="1:6" ht="31.5">
      <c r="A18" s="94" t="s">
        <v>11</v>
      </c>
      <c r="B18" s="95" t="s">
        <v>147</v>
      </c>
      <c r="C18" s="92" t="s">
        <v>150</v>
      </c>
      <c r="D18" s="127"/>
      <c r="E18" s="127"/>
      <c r="F18" s="127"/>
    </row>
    <row r="19" spans="1:6">
      <c r="A19" s="94"/>
      <c r="B19" s="95" t="s">
        <v>39</v>
      </c>
      <c r="C19" s="92"/>
      <c r="D19" s="127">
        <f t="shared" si="0"/>
        <v>60000</v>
      </c>
      <c r="E19" s="127">
        <v>50000</v>
      </c>
      <c r="F19" s="127">
        <f>F10*10%</f>
        <v>60000</v>
      </c>
    </row>
    <row r="20" spans="1:6">
      <c r="A20" s="94"/>
      <c r="B20" s="97" t="s">
        <v>111</v>
      </c>
      <c r="C20" s="92"/>
      <c r="D20" s="127">
        <f t="shared" si="0"/>
        <v>60000</v>
      </c>
      <c r="E20" s="127">
        <v>20000</v>
      </c>
      <c r="F20" s="127">
        <f>F11*50%</f>
        <v>60000</v>
      </c>
    </row>
    <row r="21" spans="1:6">
      <c r="A21" s="94"/>
      <c r="B21" s="97" t="s">
        <v>112</v>
      </c>
      <c r="C21" s="92"/>
      <c r="D21" s="127">
        <f t="shared" si="0"/>
        <v>30000</v>
      </c>
      <c r="E21" s="127">
        <v>10000</v>
      </c>
      <c r="F21" s="127">
        <f>F12*50%</f>
        <v>30000</v>
      </c>
    </row>
    <row r="22" spans="1:6" ht="31.5">
      <c r="A22" s="94" t="s">
        <v>14</v>
      </c>
      <c r="B22" s="95" t="s">
        <v>148</v>
      </c>
      <c r="C22" s="92" t="s">
        <v>150</v>
      </c>
      <c r="D22" s="127"/>
      <c r="E22" s="127"/>
      <c r="F22" s="127"/>
    </row>
    <row r="23" spans="1:6">
      <c r="A23" s="94"/>
      <c r="B23" s="95" t="s">
        <v>39</v>
      </c>
      <c r="C23" s="92"/>
      <c r="D23" s="127">
        <f t="shared" si="0"/>
        <v>60000</v>
      </c>
      <c r="E23" s="127">
        <v>100000</v>
      </c>
      <c r="F23" s="127">
        <v>60000</v>
      </c>
    </row>
    <row r="24" spans="1:6">
      <c r="A24" s="94"/>
      <c r="B24" s="97" t="s">
        <v>111</v>
      </c>
      <c r="C24" s="92"/>
      <c r="D24" s="127">
        <f t="shared" si="0"/>
        <v>60000</v>
      </c>
      <c r="E24" s="127">
        <v>50000</v>
      </c>
      <c r="F24" s="127">
        <v>60000</v>
      </c>
    </row>
    <row r="25" spans="1:6">
      <c r="A25" s="94"/>
      <c r="B25" s="97" t="s">
        <v>112</v>
      </c>
      <c r="C25" s="92"/>
      <c r="D25" s="127">
        <f t="shared" si="0"/>
        <v>30000</v>
      </c>
      <c r="E25" s="127">
        <v>20000</v>
      </c>
      <c r="F25" s="127">
        <v>30000</v>
      </c>
    </row>
    <row r="26" spans="1:6">
      <c r="A26" s="101">
        <v>3</v>
      </c>
      <c r="B26" s="100" t="s">
        <v>151</v>
      </c>
      <c r="C26" s="92" t="s">
        <v>150</v>
      </c>
      <c r="D26" s="127"/>
      <c r="E26" s="86"/>
      <c r="F26" s="86"/>
    </row>
    <row r="27" spans="1:6">
      <c r="A27" s="102"/>
      <c r="B27" s="95" t="s">
        <v>39</v>
      </c>
      <c r="C27" s="80"/>
      <c r="D27" s="127">
        <f t="shared" si="0"/>
        <v>40000</v>
      </c>
      <c r="E27" s="127">
        <v>30000</v>
      </c>
      <c r="F27" s="127">
        <v>40000</v>
      </c>
    </row>
    <row r="28" spans="1:6">
      <c r="A28" s="102"/>
      <c r="B28" s="97" t="s">
        <v>111</v>
      </c>
      <c r="C28" s="80"/>
      <c r="D28" s="127">
        <f t="shared" si="0"/>
        <v>30000</v>
      </c>
      <c r="E28" s="127">
        <v>28000</v>
      </c>
      <c r="F28" s="127">
        <v>30000</v>
      </c>
    </row>
    <row r="29" spans="1:6">
      <c r="A29" s="102"/>
      <c r="B29" s="97" t="s">
        <v>112</v>
      </c>
      <c r="C29" s="80"/>
      <c r="D29" s="127">
        <f t="shared" si="0"/>
        <v>15000</v>
      </c>
      <c r="E29" s="127">
        <v>14000</v>
      </c>
      <c r="F29" s="127">
        <v>15000</v>
      </c>
    </row>
    <row r="30" spans="1:6" ht="18.75" customHeight="1"/>
    <row r="31" spans="1:6" ht="18.75" customHeight="1"/>
    <row r="32" spans="1:6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</sheetData>
  <mergeCells count="8">
    <mergeCell ref="A1:B1"/>
    <mergeCell ref="A2:F2"/>
    <mergeCell ref="A3:F3"/>
    <mergeCell ref="A4:F4"/>
    <mergeCell ref="A6:A7"/>
    <mergeCell ref="B6:B7"/>
    <mergeCell ref="C6:C7"/>
    <mergeCell ref="D6:D7"/>
  </mergeCells>
  <pageMargins left="0.53" right="0.3" top="0.44" bottom="0.61" header="0.3" footer="0.3"/>
  <pageSetup paperSize="9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PHỤ LỤC 1</vt:lpstr>
      <vt:lpstr>PHU LUC 2</vt:lpstr>
      <vt:lpstr>PHU LUC 3</vt:lpstr>
      <vt:lpstr>PHỤ LỤC 4</vt:lpstr>
      <vt:lpstr>PL4A</vt:lpstr>
      <vt:lpstr>PL4B</vt:lpstr>
      <vt:lpstr>B1-SS Phi CG</vt:lpstr>
      <vt:lpstr>B2-SS Khai thac</vt:lpstr>
      <vt:lpstr>BIEU 03-SS LE PHI</vt:lpstr>
      <vt:lpstr>Biểu 04-SS</vt:lpstr>
      <vt:lpstr>Sheet1</vt:lpstr>
      <vt:lpstr>'PHỤ LỤC 4'!_Hlk177748015</vt:lpstr>
      <vt:lpstr>'B1-SS Phi CG'!Print_Area</vt:lpstr>
      <vt:lpstr>'B2-SS Khai thac'!Print_Area</vt:lpstr>
      <vt:lpstr>'BIEU 03-SS LE PHI'!Print_Area</vt:lpstr>
      <vt:lpstr>'Biểu 04-SS'!Print_Area</vt:lpstr>
      <vt:lpstr>'PHỤ LỤC 1'!Print_Area</vt:lpstr>
      <vt:lpstr>'PHU LUC 2'!Print_Area</vt:lpstr>
      <vt:lpstr>'PHU LUC 3'!Print_Area</vt:lpstr>
      <vt:lpstr>'PHỤ LỤC 4'!Print_Area</vt:lpstr>
      <vt:lpstr>PL4A!Print_Area</vt:lpstr>
      <vt:lpstr>PL4B!Print_Area</vt:lpstr>
      <vt:lpstr>'B1-SS Phi CG'!Print_Titles</vt:lpstr>
      <vt:lpstr>'B2-SS Khai thac'!Print_Titles</vt:lpstr>
      <vt:lpstr>'BIEU 03-SS LE PHI'!Print_Titles</vt:lpstr>
      <vt:lpstr>'Biểu 04-SS'!Print_Titles</vt:lpstr>
      <vt:lpstr>'PHỤ LỤC 1'!Print_Titles</vt:lpstr>
      <vt:lpstr>'PHU LUC 2'!Print_Titles</vt:lpstr>
      <vt:lpstr>'PHU LUC 3'!Print_Titles</vt:lpstr>
      <vt:lpstr>PL4A!Print_Titles</vt:lpstr>
      <vt:lpstr>PL4B!Print_Titles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Administrator</cp:lastModifiedBy>
  <cp:lastPrinted>2026-05-13T07:22:22Z</cp:lastPrinted>
  <dcterms:created xsi:type="dcterms:W3CDTF">2025-11-22T01:36:39Z</dcterms:created>
  <dcterms:modified xsi:type="dcterms:W3CDTF">2026-05-13T07:22:38Z</dcterms:modified>
</cp:coreProperties>
</file>